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64" yWindow="-108" windowWidth="23964" windowHeight="10104" activeTab="1"/>
  </bookViews>
  <sheets>
    <sheet name="Arkusz1" sheetId="5" r:id="rId1"/>
    <sheet name="Zakup-2021" sheetId="3" r:id="rId2"/>
    <sheet name="Sp. I" sheetId="15" r:id="rId3"/>
    <sheet name="Sp. II" sheetId="13" r:id="rId4"/>
    <sheet name="Sp. III" sheetId="16" r:id="rId5"/>
    <sheet name="Sp. IV" sheetId="17" r:id="rId6"/>
    <sheet name="Sp. V" sheetId="18" r:id="rId7"/>
    <sheet name="Sp. VI" sheetId="19" r:id="rId8"/>
    <sheet name="Sp. VII" sheetId="21" r:id="rId9"/>
    <sheet name="Sp. VIII" sheetId="20" r:id="rId10"/>
    <sheet name="Sp. IX" sheetId="22" r:id="rId11"/>
    <sheet name="Sp. X" sheetId="23" r:id="rId12"/>
    <sheet name="Sp. XI" sheetId="24" r:id="rId13"/>
    <sheet name="Sp. XII" sheetId="25" r:id="rId14"/>
    <sheet name="Arkusz2" sheetId="12" r:id="rId15"/>
  </sheets>
  <calcPr calcId="145621"/>
</workbook>
</file>

<file path=xl/calcChain.xml><?xml version="1.0" encoding="utf-8"?>
<calcChain xmlns="http://schemas.openxmlformats.org/spreadsheetml/2006/main">
  <c r="S144" i="3" l="1"/>
  <c r="J144" i="3" l="1"/>
  <c r="O144" i="3"/>
  <c r="L144" i="3"/>
  <c r="R144" i="3" l="1"/>
  <c r="N144" i="3"/>
  <c r="L140" i="3"/>
  <c r="L141" i="3"/>
  <c r="L142" i="3"/>
  <c r="L143" i="3"/>
  <c r="L139" i="3"/>
  <c r="G17" i="25" l="1"/>
  <c r="G22" i="25"/>
  <c r="G15" i="25"/>
  <c r="G13" i="25"/>
  <c r="G14" i="25"/>
  <c r="G16" i="25"/>
  <c r="G18" i="25"/>
  <c r="G19" i="25"/>
  <c r="G20" i="25"/>
  <c r="G21" i="25"/>
  <c r="G12" i="25"/>
  <c r="G11" i="25"/>
  <c r="G12" i="24" l="1"/>
  <c r="G11" i="24"/>
  <c r="R136" i="3"/>
  <c r="J136" i="3"/>
  <c r="S136" i="3" s="1"/>
  <c r="L132" i="3"/>
  <c r="L133" i="3"/>
  <c r="L134" i="3"/>
  <c r="L135" i="3"/>
  <c r="L131" i="3"/>
  <c r="L130" i="3"/>
  <c r="L136" i="3" s="1"/>
  <c r="O136" i="3" s="1"/>
  <c r="N136" i="3" l="1"/>
  <c r="G14" i="24"/>
  <c r="G16" i="23"/>
  <c r="G12" i="23"/>
  <c r="G13" i="23"/>
  <c r="G14" i="23"/>
  <c r="G11" i="23"/>
  <c r="G34" i="23"/>
  <c r="G37" i="23" l="1"/>
  <c r="G16" i="22"/>
  <c r="G20" i="22" l="1"/>
  <c r="G26" i="22" s="1"/>
  <c r="G12" i="22"/>
  <c r="G21" i="22"/>
  <c r="G13" i="22"/>
  <c r="G22" i="22"/>
  <c r="G14" i="22"/>
  <c r="G23" i="22"/>
  <c r="G15" i="22"/>
  <c r="G24" i="22"/>
  <c r="G28" i="22"/>
  <c r="G34" i="22" s="1"/>
  <c r="G29" i="22"/>
  <c r="G30" i="22"/>
  <c r="G31" i="22"/>
  <c r="G32" i="22"/>
  <c r="G11" i="22"/>
  <c r="G18" i="22" s="1"/>
  <c r="G37" i="22" s="1"/>
  <c r="J125" i="3"/>
  <c r="S125" i="3" s="1"/>
  <c r="J124" i="3"/>
  <c r="N124" i="3" s="1"/>
  <c r="R125" i="3"/>
  <c r="R124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00" i="3"/>
  <c r="L124" i="3" l="1"/>
  <c r="O124" i="3" s="1"/>
  <c r="L125" i="3"/>
  <c r="O125" i="3" s="1"/>
  <c r="N125" i="3"/>
  <c r="S124" i="3"/>
  <c r="J97" i="3"/>
  <c r="S97" i="3" s="1"/>
  <c r="N97" i="3" l="1"/>
  <c r="R97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79" i="3"/>
  <c r="G35" i="21"/>
  <c r="G34" i="21"/>
  <c r="G33" i="21"/>
  <c r="G32" i="21"/>
  <c r="G31" i="21"/>
  <c r="G37" i="21" s="1"/>
  <c r="G27" i="21"/>
  <c r="G26" i="21"/>
  <c r="G25" i="21"/>
  <c r="G24" i="21"/>
  <c r="G23" i="21"/>
  <c r="G29" i="21" s="1"/>
  <c r="G19" i="21"/>
  <c r="G18" i="21"/>
  <c r="G17" i="21"/>
  <c r="G16" i="21"/>
  <c r="G21" i="21" s="1"/>
  <c r="G15" i="21"/>
  <c r="G25" i="20" l="1"/>
  <c r="G17" i="20"/>
  <c r="G18" i="20"/>
  <c r="G19" i="20"/>
  <c r="G20" i="20"/>
  <c r="G16" i="20"/>
  <c r="L69" i="3"/>
  <c r="L70" i="3"/>
  <c r="L71" i="3"/>
  <c r="L72" i="3"/>
  <c r="L73" i="3"/>
  <c r="L74" i="3"/>
  <c r="L75" i="3"/>
  <c r="L76" i="3"/>
  <c r="L77" i="3"/>
  <c r="L68" i="3"/>
  <c r="L97" i="3" l="1"/>
  <c r="O97" i="3" s="1"/>
  <c r="G22" i="20"/>
  <c r="L56" i="3"/>
  <c r="L57" i="3"/>
  <c r="L58" i="3"/>
  <c r="L59" i="3"/>
  <c r="L60" i="3"/>
  <c r="L61" i="3"/>
  <c r="L62" i="3"/>
  <c r="L63" i="3"/>
  <c r="L64" i="3"/>
  <c r="L55" i="3"/>
  <c r="J65" i="3"/>
  <c r="S65" i="3" s="1"/>
  <c r="R65" i="3"/>
  <c r="L65" i="3" l="1"/>
  <c r="O65" i="3" s="1"/>
  <c r="N65" i="3"/>
  <c r="R52" i="3"/>
  <c r="J52" i="3"/>
  <c r="N52" i="3" s="1"/>
  <c r="L45" i="3"/>
  <c r="L46" i="3"/>
  <c r="L47" i="3"/>
  <c r="L48" i="3"/>
  <c r="L49" i="3"/>
  <c r="L50" i="3"/>
  <c r="L51" i="3"/>
  <c r="L44" i="3"/>
  <c r="G29" i="18"/>
  <c r="G30" i="18"/>
  <c r="G31" i="18"/>
  <c r="G32" i="18"/>
  <c r="G25" i="18"/>
  <c r="G27" i="18" s="1"/>
  <c r="G21" i="18"/>
  <c r="G20" i="18"/>
  <c r="G19" i="18"/>
  <c r="G18" i="18"/>
  <c r="G17" i="18"/>
  <c r="E7" i="18"/>
  <c r="E8" i="18" s="1"/>
  <c r="D8" i="18" s="1"/>
  <c r="S52" i="3" l="1"/>
  <c r="L52" i="3"/>
  <c r="L53" i="3" s="1"/>
  <c r="G34" i="18"/>
  <c r="G23" i="18"/>
  <c r="G34" i="17"/>
  <c r="O52" i="3" l="1"/>
  <c r="G32" i="16"/>
  <c r="G31" i="16"/>
  <c r="G30" i="16"/>
  <c r="G29" i="16"/>
  <c r="G25" i="16"/>
  <c r="G27" i="16" s="1"/>
  <c r="G21" i="16"/>
  <c r="G20" i="16"/>
  <c r="G19" i="16"/>
  <c r="G18" i="16"/>
  <c r="G17" i="16"/>
  <c r="E7" i="16"/>
  <c r="E8" i="16" s="1"/>
  <c r="D8" i="16" s="1"/>
  <c r="R41" i="3"/>
  <c r="J41" i="3"/>
  <c r="N41" i="3" s="1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27" i="3"/>
  <c r="L41" i="3" l="1"/>
  <c r="O41" i="3" s="1"/>
  <c r="S41" i="3"/>
  <c r="G34" i="16"/>
  <c r="G23" i="16"/>
  <c r="G31" i="13"/>
  <c r="G32" i="13"/>
  <c r="G33" i="13"/>
  <c r="G30" i="13"/>
  <c r="G35" i="13" s="1"/>
  <c r="G28" i="15"/>
  <c r="G27" i="15"/>
  <c r="G26" i="15"/>
  <c r="G25" i="15"/>
  <c r="G31" i="15" s="1"/>
  <c r="G21" i="15"/>
  <c r="G20" i="15"/>
  <c r="G19" i="15"/>
  <c r="G18" i="15"/>
  <c r="G17" i="15"/>
  <c r="G23" i="15" s="1"/>
  <c r="E6" i="15"/>
  <c r="D6" i="15" s="1"/>
  <c r="E5" i="15"/>
  <c r="L42" i="3" l="1"/>
  <c r="G26" i="13"/>
  <c r="G25" i="13"/>
  <c r="G28" i="13" l="1"/>
  <c r="R24" i="3"/>
  <c r="J24" i="3"/>
  <c r="N24" i="3" s="1"/>
  <c r="L17" i="3"/>
  <c r="L18" i="3"/>
  <c r="L19" i="3"/>
  <c r="L20" i="3"/>
  <c r="L21" i="3"/>
  <c r="L22" i="3"/>
  <c r="L23" i="3"/>
  <c r="L16" i="3"/>
  <c r="L24" i="3" l="1"/>
  <c r="O24" i="3" s="1"/>
  <c r="S24" i="3"/>
  <c r="G18" i="13"/>
  <c r="G19" i="13"/>
  <c r="G20" i="13"/>
  <c r="G21" i="13"/>
  <c r="G17" i="13"/>
  <c r="J13" i="3"/>
  <c r="L3" i="3"/>
  <c r="L4" i="3"/>
  <c r="L5" i="3"/>
  <c r="L6" i="3"/>
  <c r="L7" i="3"/>
  <c r="L8" i="3"/>
  <c r="L9" i="3"/>
  <c r="L10" i="3"/>
  <c r="L11" i="3"/>
  <c r="L12" i="3"/>
  <c r="L2" i="3"/>
  <c r="L25" i="3" l="1"/>
  <c r="G23" i="13"/>
  <c r="E7" i="13" l="1"/>
  <c r="E8" i="13" s="1"/>
  <c r="D8" i="13" s="1"/>
  <c r="R13" i="3" l="1"/>
  <c r="N13" i="3"/>
  <c r="S13" i="3" l="1"/>
  <c r="L13" i="3"/>
  <c r="L14" i="3" s="1"/>
  <c r="O13" i="3" l="1"/>
  <c r="E7" i="5"/>
  <c r="E5" i="5" l="1"/>
  <c r="F5" i="5"/>
  <c r="G5" i="5" s="1"/>
  <c r="F7" i="5"/>
  <c r="G7" i="5" s="1"/>
  <c r="I7" i="5" s="1"/>
  <c r="E10" i="5"/>
  <c r="F10" i="5"/>
  <c r="H10" i="5" l="1"/>
  <c r="H5" i="5"/>
  <c r="H7" i="5"/>
</calcChain>
</file>

<file path=xl/sharedStrings.xml><?xml version="1.0" encoding="utf-8"?>
<sst xmlns="http://schemas.openxmlformats.org/spreadsheetml/2006/main" count="1201" uniqueCount="133">
  <si>
    <t>C33S020602</t>
  </si>
  <si>
    <t>C33S020601</t>
  </si>
  <si>
    <t>C33S020603</t>
  </si>
  <si>
    <t>C33S020604</t>
  </si>
  <si>
    <t>Maintenance box SJMB7500</t>
  </si>
  <si>
    <t>C33S020596</t>
  </si>
  <si>
    <t>C33S020640</t>
  </si>
  <si>
    <t>C33S020639</t>
  </si>
  <si>
    <t>C33S020641</t>
  </si>
  <si>
    <t>C33S020642</t>
  </si>
  <si>
    <t>Dostawca</t>
  </si>
  <si>
    <t>Data zakupu</t>
  </si>
  <si>
    <t>Symbol</t>
  </si>
  <si>
    <t>Nazwa</t>
  </si>
  <si>
    <t>Symbol dostawcy</t>
  </si>
  <si>
    <t>Ilość</t>
  </si>
  <si>
    <t>J.m.</t>
  </si>
  <si>
    <t>Netto</t>
  </si>
  <si>
    <t>Wartość</t>
  </si>
  <si>
    <t>FOREVER</t>
  </si>
  <si>
    <t>EPSON C7500 BOX</t>
  </si>
  <si>
    <t>szt.</t>
  </si>
  <si>
    <t>EPSON C7500G INK (C)</t>
  </si>
  <si>
    <t>Ink cartridge for C7500G (Cyan) 294,3 ml</t>
  </si>
  <si>
    <t>EPSON C7500G INK (K)</t>
  </si>
  <si>
    <t>Ink cartridge for C7500G (Black) 294,3 ml</t>
  </si>
  <si>
    <t>EPSON C7500G INK (M)</t>
  </si>
  <si>
    <t>Ink cartridge for C7500G (Magenta) 294,3 ml</t>
  </si>
  <si>
    <t>EPSON C7500G INK (Y)</t>
  </si>
  <si>
    <t>Ink cartridge for C7500G (Yellow) 294,3 ml</t>
  </si>
  <si>
    <t>EPSON C3500 INK (C)</t>
  </si>
  <si>
    <t>Ink cartridge for EPSON TM-C3500 CYAN</t>
  </si>
  <si>
    <t>EPSON C3500 INK (K)</t>
  </si>
  <si>
    <t>Ink cartridge for EPSON TM-C3500 BLACK</t>
  </si>
  <si>
    <t>EPSON C3500 INK (M)</t>
  </si>
  <si>
    <t>Ink cartridge for EPSON TM-C3500 MAGENTA</t>
  </si>
  <si>
    <t>EPSON C3500 INK (Y)</t>
  </si>
  <si>
    <t>Ink cartridge for EPSON TM-C3500 YELLOW</t>
  </si>
  <si>
    <t>dok_NrPelny</t>
  </si>
  <si>
    <t>B.Należny</t>
  </si>
  <si>
    <t>B.Otrzymany</t>
  </si>
  <si>
    <t>EUR-Netto</t>
  </si>
  <si>
    <t>EUR-Wart</t>
  </si>
  <si>
    <t>kurs wyliczony</t>
  </si>
  <si>
    <t>CAFFARO</t>
  </si>
  <si>
    <t>WAY2WEB</t>
  </si>
  <si>
    <t>YKPOLAND</t>
  </si>
  <si>
    <t>Marża</t>
  </si>
  <si>
    <t>Jm</t>
  </si>
  <si>
    <t>Kontrahent</t>
  </si>
  <si>
    <t>Wg nowych ustaleń</t>
  </si>
  <si>
    <t>C3500</t>
  </si>
  <si>
    <t>Box</t>
  </si>
  <si>
    <t>Tusze</t>
  </si>
  <si>
    <t>Zysk końcowy</t>
  </si>
  <si>
    <t>Bonus</t>
  </si>
  <si>
    <t>Zysk</t>
  </si>
  <si>
    <t>D</t>
  </si>
  <si>
    <t>Sprzedaż</t>
  </si>
  <si>
    <t>Zakup</t>
  </si>
  <si>
    <t>End User</t>
  </si>
  <si>
    <t>EURO/szt.</t>
  </si>
  <si>
    <t>Dla W2W</t>
  </si>
  <si>
    <t>Maitenance</t>
  </si>
  <si>
    <t>Ze sprzedaży tuszy mamy stratę 13 EUR (Zakup 125, sprzedaż 112)</t>
  </si>
  <si>
    <t>Tusze W2W</t>
  </si>
  <si>
    <t>Wskaźnik %</t>
  </si>
  <si>
    <t>Zysk bez D</t>
  </si>
  <si>
    <t>Sprzedaż wg kontrahentów i asortymentu</t>
  </si>
  <si>
    <t>FZ 31/MG1/2021</t>
  </si>
  <si>
    <t>FZ 83/MG1/2021</t>
  </si>
  <si>
    <t>FZ 84/MG1/2021</t>
  </si>
  <si>
    <t>FZ 182/MG1/2021</t>
  </si>
  <si>
    <t>FZ 183/MG1/2021</t>
  </si>
  <si>
    <t>Kwotę otrzymaną bonusu w PLN pobrać z planu kont EPSONA druga zakładka Kwota Wn</t>
  </si>
  <si>
    <t>Z bonusa mamy zysk 31,51 EUR (125 x 25,2103%(%wyliczony z Zakup-2021))</t>
  </si>
  <si>
    <t>Razem zostaje 18,51 EUR zysku czyli  112 * 16,5294%</t>
  </si>
  <si>
    <t>Sprzedaż w PLN (z upustem) * 16,5294% wyjdzie marża po upuście zgodna z wysokością bonusa (bez Daniela)</t>
  </si>
  <si>
    <t>Sprzedaż w PLN (z zyskiem) * 30,75% (zakup-2021) wyjdzie marża zgodna z wysokością bonusa (bez Daniela)</t>
  </si>
  <si>
    <t>Od lutego 2021 przyjmuję bonus w wysokości 25% a nie wyliczam</t>
  </si>
  <si>
    <t>Razem zostaje 18,25 EUR zysku czyli  112 * 16,2946%</t>
  </si>
  <si>
    <t>Z bonusa mamy zysk 31,25 EUR (125 x 25,00%(%wyliczony z Zakup-2021))</t>
  </si>
  <si>
    <t>Sprzedaż w PLN (z upustem) * 16,2946% wyjdzie marża po upuście zgodna z wysokością bonusa (bez Daniela)</t>
  </si>
  <si>
    <t>Sprzedaż w PLN (z zyskiem) * 30,556% (arkusz1) wyjdzie marża zgodna z wysokością bonusa (bez Daniela)</t>
  </si>
  <si>
    <t>FZ 276/MG1/2021</t>
  </si>
  <si>
    <t>FZ 305/MG1/2021</t>
  </si>
  <si>
    <t>FZ 371/MG1/2021</t>
  </si>
  <si>
    <t>Z bonusa mamy zysk 31,25 EUR (125 x 25,00%)</t>
  </si>
  <si>
    <t>Brak sprzedaży i zakupów w kwietniu</t>
  </si>
  <si>
    <t>FZ 565/MG1/2021</t>
  </si>
  <si>
    <t>FZ 566/MG1/2021</t>
  </si>
  <si>
    <t>Brak sprzedaży w czerwcu</t>
  </si>
  <si>
    <t>FZ 670/MG1/2021</t>
  </si>
  <si>
    <t>FZ 767/MG1/2021</t>
  </si>
  <si>
    <t>FZ 808/MG1/2021</t>
  </si>
  <si>
    <t>Zakupy były</t>
  </si>
  <si>
    <t>FZ 889/MG1/2021</t>
  </si>
  <si>
    <t>FZ 890/MG1/2021</t>
  </si>
  <si>
    <t>EPSON C3500 BOX</t>
  </si>
  <si>
    <t>Maintenance Box for ColorWorks 3500</t>
  </si>
  <si>
    <t>C33S020580</t>
  </si>
  <si>
    <t>FZ 912/MG1/2021</t>
  </si>
  <si>
    <t>RESGRAPH</t>
  </si>
  <si>
    <t>Jeżeli sprzedajemy komuś z upustem to ja i tak przyjmuję wysokość bonusa 25%</t>
  </si>
  <si>
    <t>Przy sprzedaży z upustem subiekt wskazuje marżę ujemną a jak dodamy 25% bonusu to wyjdzie wtedy marża właściwa.</t>
  </si>
  <si>
    <t>Zmiana wyliczania bonusu.</t>
  </si>
  <si>
    <t>Wyliczam teraz 25% od kosztu (zakupu)</t>
  </si>
  <si>
    <t>Mirek dla wstępnego wyliczenia marży ma przyjmować zakup (koszt) wynikający z zestawień pomniejszony o bonus czyli 25%,</t>
  </si>
  <si>
    <t>Koszt</t>
  </si>
  <si>
    <t>FZ 1002/MG1/2021</t>
  </si>
  <si>
    <t>FZ 1078/MG1/2021</t>
  </si>
  <si>
    <t>FZ 1085/MG1/2021</t>
  </si>
  <si>
    <t>FZ 1090/MG1/2021</t>
  </si>
  <si>
    <t>FZ 983/MG1/2021</t>
  </si>
  <si>
    <t xml:space="preserve">EPSON C3500 </t>
  </si>
  <si>
    <t>DRUKARKA ATRAMENTOWA COLOR WORKS 3500</t>
  </si>
  <si>
    <t>C31CD54012CD</t>
  </si>
  <si>
    <t>FZ 994/MG1/2021</t>
  </si>
  <si>
    <t>Mirek dla wstępnego wyliczenia marży ma przyjmować koszt (wartość zakupu) wynikający z zestawień pomniejszony o bonus czyli 25%,</t>
  </si>
  <si>
    <t>Wyliczam teraz 25% od kosztu (wartość zakupu) bo to jest zakup po cenie end user</t>
  </si>
  <si>
    <t>FZ 1157/MG1/2021</t>
  </si>
  <si>
    <t>FZ 1167/MG1/2021</t>
  </si>
  <si>
    <t>FZ 1206/MG1/2021</t>
  </si>
  <si>
    <t>FZ 1217/MG1/2021</t>
  </si>
  <si>
    <t>FZ 1262/MG1/2021</t>
  </si>
  <si>
    <t>FZ 1280/MG1/2021</t>
  </si>
  <si>
    <t>BPSKONCEPT</t>
  </si>
  <si>
    <t>W październiku brak zakupów</t>
  </si>
  <si>
    <t>FZ 1504/MG1/2021</t>
  </si>
  <si>
    <t>FZ 1574/MG1/2021</t>
  </si>
  <si>
    <t>Mirek dla wstępnego wyliczenia marży ma przyjmować koszt (wartość zakupu) wynikający z zestawień pomnożony o bonus czyli 25%,</t>
  </si>
  <si>
    <t>FZ 1619/MG1/2021</t>
  </si>
  <si>
    <t>FZ 1665/MG1/2021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</si>
</sst>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#,##0.00\ [$EUR]"/>
    <numFmt numFmtId="166" formatCode="0.0000%"/>
    <numFmt numFmtId="167" formatCode="0.000%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31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3" fillId="0" borderId="0" xfId="0" applyNumberFormat="1" applyFont="1" applyAlignment="1">
      <alignment horizontal="center"/>
    </xf>
    <xf numFmtId="4" fontId="3" fillId="0" borderId="0" xfId="0" applyNumberFormat="1" applyFont="1"/>
    <xf numFmtId="10" fontId="0" fillId="0" borderId="0" xfId="2" applyNumberFormat="1" applyFont="1"/>
    <xf numFmtId="164" fontId="3" fillId="0" borderId="0" xfId="0" applyNumberFormat="1" applyFont="1"/>
    <xf numFmtId="4" fontId="4" fillId="0" borderId="0" xfId="0" applyNumberFormat="1" applyFont="1" applyAlignment="1">
      <alignment horizontal="center"/>
    </xf>
    <xf numFmtId="165" fontId="3" fillId="0" borderId="0" xfId="0" applyNumberFormat="1" applyFont="1"/>
    <xf numFmtId="166" fontId="0" fillId="0" borderId="0" xfId="0" applyNumberFormat="1"/>
    <xf numFmtId="4" fontId="6" fillId="0" borderId="0" xfId="0" applyNumberFormat="1" applyFont="1"/>
    <xf numFmtId="4" fontId="5" fillId="0" borderId="0" xfId="0" applyNumberFormat="1" applyFont="1"/>
    <xf numFmtId="0" fontId="5" fillId="0" borderId="0" xfId="0" applyFont="1"/>
    <xf numFmtId="0" fontId="5" fillId="0" borderId="0" xfId="0" applyNumberFormat="1" applyFont="1"/>
    <xf numFmtId="166" fontId="5" fillId="0" borderId="0" xfId="2" applyNumberFormat="1" applyFont="1"/>
    <xf numFmtId="0" fontId="0" fillId="0" borderId="0" xfId="0" applyAlignment="1">
      <alignment vertical="center"/>
    </xf>
    <xf numFmtId="167" fontId="5" fillId="0" borderId="0" xfId="2" applyNumberFormat="1" applyFont="1"/>
    <xf numFmtId="166" fontId="0" fillId="0" borderId="0" xfId="2" applyNumberFormat="1" applyFont="1"/>
    <xf numFmtId="14" fontId="0" fillId="0" borderId="0" xfId="0" applyNumberFormat="1"/>
    <xf numFmtId="167" fontId="0" fillId="0" borderId="0" xfId="2" applyNumberFormat="1" applyFont="1"/>
    <xf numFmtId="166" fontId="7" fillId="0" borderId="0" xfId="2" applyNumberFormat="1" applyFont="1"/>
    <xf numFmtId="166" fontId="6" fillId="0" borderId="0" xfId="2" applyNumberFormat="1" applyFont="1"/>
    <xf numFmtId="0" fontId="5" fillId="0" borderId="0" xfId="0" applyFont="1" applyAlignment="1">
      <alignment vertical="center"/>
    </xf>
    <xf numFmtId="14" fontId="0" fillId="0" borderId="0" xfId="0" applyNumberFormat="1" applyAlignment="1">
      <alignment horizontal="center"/>
    </xf>
    <xf numFmtId="165" fontId="0" fillId="0" borderId="0" xfId="0" applyNumberFormat="1"/>
    <xf numFmtId="165" fontId="5" fillId="0" borderId="0" xfId="0" applyNumberFormat="1" applyFont="1"/>
    <xf numFmtId="0" fontId="0" fillId="0" borderId="0" xfId="0" applyFont="1" applyAlignment="1">
      <alignment vertical="center"/>
    </xf>
    <xf numFmtId="4" fontId="4" fillId="0" borderId="0" xfId="0" applyNumberFormat="1" applyFont="1"/>
    <xf numFmtId="4" fontId="8" fillId="0" borderId="0" xfId="0" applyNumberFormat="1" applyFont="1"/>
    <xf numFmtId="2" fontId="0" fillId="0" borderId="0" xfId="0" applyNumberFormat="1"/>
  </cellXfs>
  <cellStyles count="3">
    <cellStyle name="Normalny" xfId="0" builtinId="0"/>
    <cellStyle name="Normalny 2" xfId="1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F5" sqref="F5"/>
    </sheetView>
  </sheetViews>
  <sheetFormatPr defaultRowHeight="14.4" x14ac:dyDescent="0.3"/>
  <cols>
    <col min="7" max="7" width="12.77734375" customWidth="1"/>
    <col min="8" max="8" width="14.6640625" customWidth="1"/>
    <col min="9" max="9" width="14.33203125" customWidth="1"/>
  </cols>
  <sheetData>
    <row r="1" spans="1:9" x14ac:dyDescent="0.3">
      <c r="A1" t="s">
        <v>61</v>
      </c>
    </row>
    <row r="2" spans="1:9" x14ac:dyDescent="0.3">
      <c r="A2" s="2" t="s">
        <v>60</v>
      </c>
      <c r="B2" s="2" t="s">
        <v>59</v>
      </c>
      <c r="C2" s="2" t="s">
        <v>58</v>
      </c>
      <c r="D2" s="2" t="s">
        <v>57</v>
      </c>
      <c r="E2" s="2" t="s">
        <v>56</v>
      </c>
      <c r="F2" s="2" t="s">
        <v>55</v>
      </c>
      <c r="G2" s="2" t="s">
        <v>67</v>
      </c>
      <c r="H2" s="2" t="s">
        <v>54</v>
      </c>
      <c r="I2" s="2" t="s">
        <v>66</v>
      </c>
    </row>
    <row r="3" spans="1:9" x14ac:dyDescent="0.3">
      <c r="A3" s="12" t="s">
        <v>50</v>
      </c>
      <c r="B3" s="12"/>
      <c r="C3" s="12"/>
      <c r="D3" s="12"/>
      <c r="E3" s="12"/>
      <c r="F3" s="22">
        <v>0.25</v>
      </c>
      <c r="G3" s="15"/>
      <c r="H3" s="11"/>
    </row>
    <row r="4" spans="1:9" x14ac:dyDescent="0.3">
      <c r="A4" s="12" t="s">
        <v>65</v>
      </c>
      <c r="B4" s="12"/>
      <c r="C4" s="12"/>
      <c r="D4" s="12"/>
      <c r="E4" s="12"/>
      <c r="F4" s="12"/>
      <c r="G4" s="12"/>
      <c r="H4" s="11"/>
    </row>
    <row r="5" spans="1:9" x14ac:dyDescent="0.3">
      <c r="A5" s="12">
        <v>125</v>
      </c>
      <c r="B5" s="12">
        <v>125</v>
      </c>
      <c r="C5" s="12">
        <v>112</v>
      </c>
      <c r="D5" s="12">
        <v>5</v>
      </c>
      <c r="E5" s="12">
        <f>C5-B5-D5</f>
        <v>-18</v>
      </c>
      <c r="F5" s="12">
        <f>A5*F3</f>
        <v>31.25</v>
      </c>
      <c r="G5" s="12">
        <f>C5-B5+F5</f>
        <v>18.25</v>
      </c>
      <c r="H5" s="11">
        <f>F5+E5</f>
        <v>13.25</v>
      </c>
    </row>
    <row r="6" spans="1:9" x14ac:dyDescent="0.3">
      <c r="A6" s="13" t="s">
        <v>52</v>
      </c>
      <c r="B6" s="13"/>
      <c r="C6" s="13"/>
      <c r="D6" s="13"/>
      <c r="E6" s="13"/>
      <c r="F6" s="12"/>
      <c r="G6" s="12"/>
      <c r="H6" s="11"/>
    </row>
    <row r="7" spans="1:9" x14ac:dyDescent="0.3">
      <c r="A7" s="14">
        <v>25</v>
      </c>
      <c r="B7" s="13">
        <v>25</v>
      </c>
      <c r="C7" s="13">
        <v>27</v>
      </c>
      <c r="D7" s="13">
        <v>2</v>
      </c>
      <c r="E7" s="12">
        <f>C7-B7-D7</f>
        <v>0</v>
      </c>
      <c r="F7" s="12">
        <f>A7*F3</f>
        <v>6.25</v>
      </c>
      <c r="G7" s="12">
        <f t="shared" ref="G7" si="0">C7-B7+F7</f>
        <v>8.25</v>
      </c>
      <c r="H7" s="11">
        <f>F7+E7</f>
        <v>6.25</v>
      </c>
      <c r="I7" s="17">
        <f>G7/C7</f>
        <v>0.30555555555555558</v>
      </c>
    </row>
    <row r="8" spans="1:9" x14ac:dyDescent="0.3">
      <c r="A8" t="s">
        <v>51</v>
      </c>
    </row>
    <row r="9" spans="1:9" x14ac:dyDescent="0.3">
      <c r="A9" s="12" t="s">
        <v>50</v>
      </c>
      <c r="B9" s="12"/>
      <c r="C9" s="12"/>
      <c r="D9" s="12"/>
      <c r="E9" s="12"/>
      <c r="F9" s="12"/>
      <c r="G9" s="12"/>
      <c r="H9" s="11"/>
    </row>
    <row r="10" spans="1:9" x14ac:dyDescent="0.3">
      <c r="A10" s="12">
        <v>19.73</v>
      </c>
      <c r="B10" s="12">
        <v>19.73</v>
      </c>
      <c r="C10" s="12">
        <v>19.73</v>
      </c>
      <c r="D10" s="12"/>
      <c r="E10" s="12">
        <f>C10-B10-D10</f>
        <v>0</v>
      </c>
      <c r="F10" s="12">
        <f>A10*F3</f>
        <v>4.9325000000000001</v>
      </c>
      <c r="G10" s="12"/>
      <c r="H10" s="11">
        <f>F10+E10</f>
        <v>4.9325000000000001</v>
      </c>
    </row>
    <row r="14" spans="1:9" x14ac:dyDescent="0.3">
      <c r="A14" t="s">
        <v>74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="110" zoomScaleNormal="110" workbookViewId="0">
      <selection activeCell="G22" sqref="G22"/>
    </sheetView>
  </sheetViews>
  <sheetFormatPr defaultRowHeight="14.4" x14ac:dyDescent="0.3"/>
  <cols>
    <col min="1" max="1" width="25.33203125" customWidth="1"/>
    <col min="2" max="2" width="46.77734375" customWidth="1"/>
    <col min="3" max="3" width="10.33203125" bestFit="1" customWidth="1"/>
    <col min="5" max="5" width="9.44140625" bestFit="1" customWidth="1"/>
    <col min="6" max="6" width="10.77734375" customWidth="1"/>
    <col min="11" max="11" width="10.6640625" customWidth="1"/>
    <col min="12" max="12" width="11.109375" customWidth="1"/>
    <col min="13" max="13" width="14.44140625" customWidth="1"/>
  </cols>
  <sheetData>
    <row r="1" spans="1:10" x14ac:dyDescent="0.3">
      <c r="A1" s="13" t="s">
        <v>68</v>
      </c>
    </row>
    <row r="2" spans="1:10" x14ac:dyDescent="0.3">
      <c r="A2" s="13" t="s">
        <v>79</v>
      </c>
    </row>
    <row r="3" spans="1:10" x14ac:dyDescent="0.3">
      <c r="A3" s="13"/>
    </row>
    <row r="4" spans="1:10" x14ac:dyDescent="0.3">
      <c r="A4" t="s">
        <v>105</v>
      </c>
    </row>
    <row r="5" spans="1:10" x14ac:dyDescent="0.3">
      <c r="A5" s="23" t="s">
        <v>119</v>
      </c>
    </row>
    <row r="6" spans="1:10" x14ac:dyDescent="0.3">
      <c r="A6" s="16" t="s">
        <v>103</v>
      </c>
    </row>
    <row r="7" spans="1:10" x14ac:dyDescent="0.3">
      <c r="A7" s="27" t="s">
        <v>104</v>
      </c>
    </row>
    <row r="8" spans="1:10" x14ac:dyDescent="0.3">
      <c r="A8" s="27" t="s">
        <v>118</v>
      </c>
    </row>
    <row r="10" spans="1:10" x14ac:dyDescent="0.3">
      <c r="A10" s="13"/>
    </row>
    <row r="14" spans="1:10" x14ac:dyDescent="0.3">
      <c r="A14" t="s">
        <v>49</v>
      </c>
      <c r="B14" t="s">
        <v>12</v>
      </c>
      <c r="C14" t="s">
        <v>15</v>
      </c>
      <c r="D14" t="s">
        <v>48</v>
      </c>
      <c r="E14" t="s">
        <v>108</v>
      </c>
      <c r="F14" t="s">
        <v>55</v>
      </c>
      <c r="G14" t="s">
        <v>47</v>
      </c>
    </row>
    <row r="15" spans="1:10" x14ac:dyDescent="0.3">
      <c r="E15" s="1"/>
      <c r="F15" s="6"/>
      <c r="G15" s="1"/>
      <c r="I15" s="20"/>
      <c r="J15" s="1"/>
    </row>
    <row r="16" spans="1:10" x14ac:dyDescent="0.3">
      <c r="A16" t="s">
        <v>102</v>
      </c>
      <c r="B16" t="s">
        <v>98</v>
      </c>
      <c r="C16">
        <v>35</v>
      </c>
      <c r="D16" t="s">
        <v>21</v>
      </c>
      <c r="E16" s="1">
        <v>4500</v>
      </c>
      <c r="F16" s="6">
        <v>0.25</v>
      </c>
      <c r="G16" s="1">
        <f>E16*F16</f>
        <v>1125</v>
      </c>
      <c r="I16" s="20"/>
      <c r="J16" s="1"/>
    </row>
    <row r="17" spans="1:11" x14ac:dyDescent="0.3">
      <c r="A17" t="s">
        <v>102</v>
      </c>
      <c r="B17" t="s">
        <v>30</v>
      </c>
      <c r="C17">
        <v>120</v>
      </c>
      <c r="D17" t="s">
        <v>21</v>
      </c>
      <c r="E17" s="1">
        <v>10819.8</v>
      </c>
      <c r="F17" s="6">
        <v>0.25</v>
      </c>
      <c r="G17" s="1">
        <f t="shared" ref="G17:G20" si="0">E17*F17</f>
        <v>2704.95</v>
      </c>
      <c r="I17" s="20"/>
      <c r="J17" s="1"/>
    </row>
    <row r="18" spans="1:11" x14ac:dyDescent="0.3">
      <c r="A18" t="s">
        <v>102</v>
      </c>
      <c r="B18" t="s">
        <v>32</v>
      </c>
      <c r="C18">
        <v>120</v>
      </c>
      <c r="D18" t="s">
        <v>21</v>
      </c>
      <c r="E18" s="1">
        <v>10819.8</v>
      </c>
      <c r="F18" s="6">
        <v>0.25</v>
      </c>
      <c r="G18" s="1">
        <f t="shared" si="0"/>
        <v>2704.95</v>
      </c>
      <c r="I18" s="20"/>
      <c r="J18" s="1"/>
    </row>
    <row r="19" spans="1:11" x14ac:dyDescent="0.3">
      <c r="A19" t="s">
        <v>102</v>
      </c>
      <c r="B19" t="s">
        <v>34</v>
      </c>
      <c r="C19">
        <v>120</v>
      </c>
      <c r="D19" t="s">
        <v>21</v>
      </c>
      <c r="E19" s="1">
        <v>10819.8</v>
      </c>
      <c r="F19" s="6">
        <v>0.25</v>
      </c>
      <c r="G19" s="1">
        <f t="shared" si="0"/>
        <v>2704.95</v>
      </c>
      <c r="I19" s="10"/>
      <c r="J19" s="1"/>
    </row>
    <row r="20" spans="1:11" x14ac:dyDescent="0.3">
      <c r="A20" t="s">
        <v>102</v>
      </c>
      <c r="B20" t="s">
        <v>36</v>
      </c>
      <c r="C20">
        <v>120</v>
      </c>
      <c r="D20" t="s">
        <v>21</v>
      </c>
      <c r="E20" s="1">
        <v>10819.8</v>
      </c>
      <c r="F20" s="6">
        <v>0.25</v>
      </c>
      <c r="G20" s="1">
        <f t="shared" si="0"/>
        <v>2704.95</v>
      </c>
      <c r="I20" s="10"/>
      <c r="J20" s="1"/>
      <c r="K20" s="1"/>
    </row>
    <row r="21" spans="1:11" x14ac:dyDescent="0.3">
      <c r="E21" s="1"/>
      <c r="G21" s="1"/>
    </row>
    <row r="22" spans="1:11" x14ac:dyDescent="0.3">
      <c r="E22" s="1"/>
      <c r="G22" s="12">
        <f>SUM(G16:G21)</f>
        <v>11944.8</v>
      </c>
    </row>
    <row r="23" spans="1:11" x14ac:dyDescent="0.3">
      <c r="E23" s="1"/>
      <c r="G23" s="1"/>
    </row>
    <row r="24" spans="1:11" x14ac:dyDescent="0.3">
      <c r="E24" s="1"/>
    </row>
    <row r="25" spans="1:11" x14ac:dyDescent="0.3">
      <c r="E25" s="1"/>
      <c r="G25" s="12">
        <f>SUM(G24:G24)</f>
        <v>0</v>
      </c>
    </row>
    <row r="26" spans="1:11" x14ac:dyDescent="0.3">
      <c r="E26" s="1"/>
    </row>
    <row r="27" spans="1:11" x14ac:dyDescent="0.3">
      <c r="E27" s="1"/>
    </row>
    <row r="28" spans="1:11" x14ac:dyDescent="0.3">
      <c r="E28" s="1"/>
    </row>
    <row r="29" spans="1:11" x14ac:dyDescent="0.3">
      <c r="E29" s="1"/>
    </row>
    <row r="30" spans="1:11" x14ac:dyDescent="0.3">
      <c r="E30" s="1"/>
    </row>
    <row r="31" spans="1:11" x14ac:dyDescent="0.3">
      <c r="E31" s="1"/>
    </row>
    <row r="32" spans="1:11" x14ac:dyDescent="0.3">
      <c r="E32" s="1"/>
    </row>
    <row r="33" spans="5:5" x14ac:dyDescent="0.3">
      <c r="E33" s="1"/>
    </row>
    <row r="34" spans="5:5" x14ac:dyDescent="0.3">
      <c r="E34" s="1"/>
    </row>
    <row r="35" spans="5:5" x14ac:dyDescent="0.3">
      <c r="E35" s="1"/>
    </row>
    <row r="36" spans="5:5" x14ac:dyDescent="0.3">
      <c r="E36" s="1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16" zoomScale="110" zoomScaleNormal="110" workbookViewId="0">
      <selection activeCell="G18" sqref="G18"/>
    </sheetView>
  </sheetViews>
  <sheetFormatPr defaultRowHeight="14.4" x14ac:dyDescent="0.3"/>
  <cols>
    <col min="1" max="1" width="25.33203125" customWidth="1"/>
    <col min="2" max="2" width="46.77734375" customWidth="1"/>
    <col min="3" max="3" width="10.33203125" bestFit="1" customWidth="1"/>
    <col min="5" max="5" width="9.44140625" bestFit="1" customWidth="1"/>
    <col min="6" max="6" width="10.77734375" customWidth="1"/>
    <col min="11" max="11" width="10.6640625" customWidth="1"/>
    <col min="12" max="12" width="11.109375" customWidth="1"/>
    <col min="13" max="13" width="14.44140625" customWidth="1"/>
  </cols>
  <sheetData>
    <row r="1" spans="1:7" x14ac:dyDescent="0.3">
      <c r="A1" s="13" t="s">
        <v>68</v>
      </c>
    </row>
    <row r="2" spans="1:7" x14ac:dyDescent="0.3">
      <c r="A2" s="13" t="s">
        <v>79</v>
      </c>
    </row>
    <row r="3" spans="1:7" x14ac:dyDescent="0.3">
      <c r="A3" s="13"/>
    </row>
    <row r="4" spans="1:7" x14ac:dyDescent="0.3">
      <c r="A4" t="s">
        <v>105</v>
      </c>
    </row>
    <row r="5" spans="1:7" x14ac:dyDescent="0.3">
      <c r="A5" s="23" t="s">
        <v>119</v>
      </c>
    </row>
    <row r="6" spans="1:7" x14ac:dyDescent="0.3">
      <c r="A6" s="16" t="s">
        <v>103</v>
      </c>
    </row>
    <row r="7" spans="1:7" x14ac:dyDescent="0.3">
      <c r="A7" s="27" t="s">
        <v>104</v>
      </c>
    </row>
    <row r="8" spans="1:7" x14ac:dyDescent="0.3">
      <c r="A8" s="27" t="s">
        <v>118</v>
      </c>
    </row>
    <row r="10" spans="1:7" x14ac:dyDescent="0.3">
      <c r="A10" t="s">
        <v>49</v>
      </c>
      <c r="B10" t="s">
        <v>12</v>
      </c>
      <c r="C10" t="s">
        <v>15</v>
      </c>
      <c r="D10" t="s">
        <v>48</v>
      </c>
      <c r="E10" t="s">
        <v>108</v>
      </c>
      <c r="F10" t="s">
        <v>55</v>
      </c>
      <c r="G10" t="s">
        <v>47</v>
      </c>
    </row>
    <row r="11" spans="1:7" x14ac:dyDescent="0.3">
      <c r="A11" t="s">
        <v>126</v>
      </c>
      <c r="B11" t="s">
        <v>98</v>
      </c>
      <c r="C11">
        <v>1</v>
      </c>
      <c r="D11" t="s">
        <v>21</v>
      </c>
      <c r="E11">
        <v>138.26</v>
      </c>
      <c r="F11" s="6">
        <v>0.25</v>
      </c>
      <c r="G11" s="1">
        <f t="shared" ref="G11:G16" si="0">E11*F11</f>
        <v>34.564999999999998</v>
      </c>
    </row>
    <row r="12" spans="1:7" x14ac:dyDescent="0.3">
      <c r="A12" t="s">
        <v>126</v>
      </c>
      <c r="B12" t="s">
        <v>30</v>
      </c>
      <c r="C12">
        <v>2</v>
      </c>
      <c r="D12" t="s">
        <v>21</v>
      </c>
      <c r="E12">
        <v>193.56</v>
      </c>
      <c r="F12" s="6">
        <v>0.25</v>
      </c>
      <c r="G12" s="1">
        <f t="shared" si="0"/>
        <v>48.39</v>
      </c>
    </row>
    <row r="13" spans="1:7" x14ac:dyDescent="0.3">
      <c r="A13" t="s">
        <v>126</v>
      </c>
      <c r="B13" t="s">
        <v>32</v>
      </c>
      <c r="C13">
        <v>2</v>
      </c>
      <c r="D13" t="s">
        <v>21</v>
      </c>
      <c r="E13">
        <v>191.1</v>
      </c>
      <c r="F13" s="6">
        <v>0.25</v>
      </c>
      <c r="G13" s="1">
        <f t="shared" si="0"/>
        <v>47.774999999999999</v>
      </c>
    </row>
    <row r="14" spans="1:7" x14ac:dyDescent="0.3">
      <c r="A14" t="s">
        <v>126</v>
      </c>
      <c r="B14" t="s">
        <v>34</v>
      </c>
      <c r="C14">
        <v>2</v>
      </c>
      <c r="D14" t="s">
        <v>21</v>
      </c>
      <c r="E14">
        <v>191.1</v>
      </c>
      <c r="F14" s="6">
        <v>0.25</v>
      </c>
      <c r="G14" s="1">
        <f t="shared" si="0"/>
        <v>47.774999999999999</v>
      </c>
    </row>
    <row r="15" spans="1:7" x14ac:dyDescent="0.3">
      <c r="A15" t="s">
        <v>126</v>
      </c>
      <c r="B15" t="s">
        <v>36</v>
      </c>
      <c r="C15">
        <v>2</v>
      </c>
      <c r="D15" t="s">
        <v>21</v>
      </c>
      <c r="E15">
        <v>191.1</v>
      </c>
      <c r="F15" s="6">
        <v>0.25</v>
      </c>
      <c r="G15" s="1">
        <f t="shared" si="0"/>
        <v>47.774999999999999</v>
      </c>
    </row>
    <row r="16" spans="1:7" x14ac:dyDescent="0.3">
      <c r="A16" t="s">
        <v>126</v>
      </c>
      <c r="B16" t="s">
        <v>36</v>
      </c>
      <c r="C16">
        <v>1</v>
      </c>
      <c r="D16" t="s">
        <v>21</v>
      </c>
      <c r="E16" s="1">
        <v>6313.65</v>
      </c>
      <c r="F16" s="6">
        <v>0.3</v>
      </c>
      <c r="G16" s="1">
        <f t="shared" si="0"/>
        <v>1894.0949999999998</v>
      </c>
    </row>
    <row r="17" spans="1:7" x14ac:dyDescent="0.3">
      <c r="F17" s="6"/>
      <c r="G17" s="1"/>
    </row>
    <row r="18" spans="1:7" x14ac:dyDescent="0.3">
      <c r="F18" s="6"/>
      <c r="G18" s="29">
        <f>SUM(G11:G17)</f>
        <v>2120.375</v>
      </c>
    </row>
    <row r="19" spans="1:7" x14ac:dyDescent="0.3">
      <c r="F19" s="6"/>
      <c r="G19" s="1"/>
    </row>
    <row r="20" spans="1:7" x14ac:dyDescent="0.3">
      <c r="A20" t="s">
        <v>102</v>
      </c>
      <c r="B20" t="s">
        <v>98</v>
      </c>
      <c r="C20">
        <v>15</v>
      </c>
      <c r="D20" t="s">
        <v>21</v>
      </c>
      <c r="E20">
        <v>2033.1</v>
      </c>
      <c r="F20" s="6">
        <v>0.25</v>
      </c>
      <c r="G20" s="1">
        <f>E20*F20</f>
        <v>508.27499999999998</v>
      </c>
    </row>
    <row r="21" spans="1:7" x14ac:dyDescent="0.3">
      <c r="A21" t="s">
        <v>102</v>
      </c>
      <c r="B21" t="s">
        <v>30</v>
      </c>
      <c r="C21">
        <v>45</v>
      </c>
      <c r="D21" t="s">
        <v>21</v>
      </c>
      <c r="E21">
        <v>4281.8999999999996</v>
      </c>
      <c r="F21" s="6">
        <v>0.25</v>
      </c>
      <c r="G21" s="1">
        <f>E21*F21</f>
        <v>1070.4749999999999</v>
      </c>
    </row>
    <row r="22" spans="1:7" x14ac:dyDescent="0.3">
      <c r="A22" t="s">
        <v>102</v>
      </c>
      <c r="B22" t="s">
        <v>32</v>
      </c>
      <c r="C22">
        <v>65</v>
      </c>
      <c r="D22" t="s">
        <v>21</v>
      </c>
      <c r="E22">
        <v>6192.9</v>
      </c>
      <c r="F22" s="6">
        <v>0.25</v>
      </c>
      <c r="G22" s="1">
        <f>E22*F22</f>
        <v>1548.2249999999999</v>
      </c>
    </row>
    <row r="23" spans="1:7" x14ac:dyDescent="0.3">
      <c r="A23" t="s">
        <v>102</v>
      </c>
      <c r="B23" t="s">
        <v>34</v>
      </c>
      <c r="C23">
        <v>45</v>
      </c>
      <c r="D23" t="s">
        <v>21</v>
      </c>
      <c r="E23">
        <v>4281.8999999999996</v>
      </c>
      <c r="F23" s="6">
        <v>0.25</v>
      </c>
      <c r="G23" s="1">
        <f>E23*F23</f>
        <v>1070.4749999999999</v>
      </c>
    </row>
    <row r="24" spans="1:7" x14ac:dyDescent="0.3">
      <c r="A24" t="s">
        <v>102</v>
      </c>
      <c r="B24" t="s">
        <v>36</v>
      </c>
      <c r="C24">
        <v>45</v>
      </c>
      <c r="D24" t="s">
        <v>21</v>
      </c>
      <c r="E24">
        <v>4281.8999999999996</v>
      </c>
      <c r="F24" s="6">
        <v>0.25</v>
      </c>
      <c r="G24" s="1">
        <f>E24*F24</f>
        <v>1070.4749999999999</v>
      </c>
    </row>
    <row r="25" spans="1:7" x14ac:dyDescent="0.3">
      <c r="F25" s="6"/>
      <c r="G25" s="1"/>
    </row>
    <row r="26" spans="1:7" x14ac:dyDescent="0.3">
      <c r="F26" s="6"/>
      <c r="G26" s="29">
        <f>SUM(G20:G25)</f>
        <v>5267.9249999999993</v>
      </c>
    </row>
    <row r="27" spans="1:7" x14ac:dyDescent="0.3">
      <c r="F27" s="6"/>
      <c r="G27" s="1"/>
    </row>
    <row r="28" spans="1:7" x14ac:dyDescent="0.3">
      <c r="A28" t="s">
        <v>45</v>
      </c>
      <c r="B28" t="s">
        <v>20</v>
      </c>
      <c r="C28">
        <v>2</v>
      </c>
      <c r="D28" t="s">
        <v>21</v>
      </c>
      <c r="E28">
        <v>227.52</v>
      </c>
      <c r="F28" s="6">
        <v>0.25</v>
      </c>
      <c r="G28" s="1">
        <f>E28*F28</f>
        <v>56.88</v>
      </c>
    </row>
    <row r="29" spans="1:7" x14ac:dyDescent="0.3">
      <c r="A29" t="s">
        <v>45</v>
      </c>
      <c r="B29" t="s">
        <v>22</v>
      </c>
      <c r="C29">
        <v>3</v>
      </c>
      <c r="D29" t="s">
        <v>21</v>
      </c>
      <c r="E29">
        <v>1697.64</v>
      </c>
      <c r="F29" s="6">
        <v>0.25</v>
      </c>
      <c r="G29" s="1">
        <f>E29*F29</f>
        <v>424.41</v>
      </c>
    </row>
    <row r="30" spans="1:7" x14ac:dyDescent="0.3">
      <c r="A30" t="s">
        <v>45</v>
      </c>
      <c r="B30" t="s">
        <v>24</v>
      </c>
      <c r="C30">
        <v>3</v>
      </c>
      <c r="D30" t="s">
        <v>21</v>
      </c>
      <c r="E30">
        <v>1698.34</v>
      </c>
      <c r="F30" s="6">
        <v>0.25</v>
      </c>
      <c r="G30" s="1">
        <f>E30*F30</f>
        <v>424.58499999999998</v>
      </c>
    </row>
    <row r="31" spans="1:7" x14ac:dyDescent="0.3">
      <c r="A31" t="s">
        <v>45</v>
      </c>
      <c r="B31" t="s">
        <v>26</v>
      </c>
      <c r="C31">
        <v>3</v>
      </c>
      <c r="D31" t="s">
        <v>21</v>
      </c>
      <c r="E31">
        <v>1688.21</v>
      </c>
      <c r="F31" s="6">
        <v>0.25</v>
      </c>
      <c r="G31" s="1">
        <f>E31*F31</f>
        <v>422.05250000000001</v>
      </c>
    </row>
    <row r="32" spans="1:7" x14ac:dyDescent="0.3">
      <c r="A32" t="s">
        <v>45</v>
      </c>
      <c r="B32" t="s">
        <v>28</v>
      </c>
      <c r="C32">
        <v>3</v>
      </c>
      <c r="D32" t="s">
        <v>21</v>
      </c>
      <c r="E32">
        <v>1688.21</v>
      </c>
      <c r="F32" s="6">
        <v>0.25</v>
      </c>
      <c r="G32" s="1">
        <f>E32*F32</f>
        <v>422.05250000000001</v>
      </c>
    </row>
    <row r="34" spans="7:7" x14ac:dyDescent="0.3">
      <c r="G34" s="12">
        <f>SUM(G28:G33)</f>
        <v>1749.98</v>
      </c>
    </row>
    <row r="37" spans="7:7" x14ac:dyDescent="0.3">
      <c r="G37" s="12">
        <f>G18+G26+G34</f>
        <v>9138.2799999999988</v>
      </c>
    </row>
  </sheetData>
  <sortState ref="A15:G29">
    <sortCondition ref="A15"/>
  </sortState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zoomScale="110" zoomScaleNormal="110" workbookViewId="0">
      <selection activeCell="E19" sqref="E19"/>
    </sheetView>
  </sheetViews>
  <sheetFormatPr defaultRowHeight="14.4" x14ac:dyDescent="0.3"/>
  <cols>
    <col min="1" max="1" width="25.33203125" customWidth="1"/>
    <col min="2" max="2" width="46.77734375" customWidth="1"/>
    <col min="3" max="3" width="10.33203125" bestFit="1" customWidth="1"/>
    <col min="5" max="5" width="9.44140625" bestFit="1" customWidth="1"/>
    <col min="6" max="6" width="10.77734375" customWidth="1"/>
    <col min="11" max="11" width="10.6640625" customWidth="1"/>
    <col min="12" max="12" width="11.109375" customWidth="1"/>
    <col min="13" max="13" width="14.44140625" customWidth="1"/>
  </cols>
  <sheetData>
    <row r="1" spans="1:7" x14ac:dyDescent="0.3">
      <c r="A1" s="13" t="s">
        <v>68</v>
      </c>
    </row>
    <row r="2" spans="1:7" x14ac:dyDescent="0.3">
      <c r="A2" s="13" t="s">
        <v>79</v>
      </c>
    </row>
    <row r="3" spans="1:7" x14ac:dyDescent="0.3">
      <c r="A3" s="13"/>
    </row>
    <row r="4" spans="1:7" x14ac:dyDescent="0.3">
      <c r="A4" t="s">
        <v>105</v>
      </c>
    </row>
    <row r="5" spans="1:7" x14ac:dyDescent="0.3">
      <c r="A5" s="23" t="s">
        <v>119</v>
      </c>
    </row>
    <row r="6" spans="1:7" x14ac:dyDescent="0.3">
      <c r="A6" s="16" t="s">
        <v>103</v>
      </c>
    </row>
    <row r="7" spans="1:7" x14ac:dyDescent="0.3">
      <c r="A7" s="27" t="s">
        <v>104</v>
      </c>
    </row>
    <row r="8" spans="1:7" x14ac:dyDescent="0.3">
      <c r="A8" s="27" t="s">
        <v>118</v>
      </c>
    </row>
    <row r="10" spans="1:7" x14ac:dyDescent="0.3">
      <c r="A10" t="s">
        <v>49</v>
      </c>
      <c r="B10" t="s">
        <v>12</v>
      </c>
      <c r="C10" t="s">
        <v>15</v>
      </c>
      <c r="D10" t="s">
        <v>48</v>
      </c>
      <c r="E10" t="s">
        <v>108</v>
      </c>
      <c r="F10" t="s">
        <v>55</v>
      </c>
      <c r="G10" t="s">
        <v>47</v>
      </c>
    </row>
    <row r="11" spans="1:7" x14ac:dyDescent="0.3">
      <c r="A11" t="s">
        <v>46</v>
      </c>
      <c r="B11" t="s">
        <v>30</v>
      </c>
      <c r="C11">
        <v>5</v>
      </c>
      <c r="D11" t="s">
        <v>21</v>
      </c>
      <c r="E11" s="30">
        <v>482.1</v>
      </c>
      <c r="F11" s="6">
        <v>0.25</v>
      </c>
      <c r="G11" s="1">
        <f>E11*F11</f>
        <v>120.52500000000001</v>
      </c>
    </row>
    <row r="12" spans="1:7" x14ac:dyDescent="0.3">
      <c r="A12" t="s">
        <v>46</v>
      </c>
      <c r="B12" t="s">
        <v>32</v>
      </c>
      <c r="C12">
        <v>5</v>
      </c>
      <c r="D12" t="s">
        <v>21</v>
      </c>
      <c r="E12" s="30">
        <v>484.56</v>
      </c>
      <c r="F12" s="6">
        <v>0.25</v>
      </c>
      <c r="G12" s="1">
        <f t="shared" ref="G12:G14" si="0">E12*F12</f>
        <v>121.14</v>
      </c>
    </row>
    <row r="13" spans="1:7" x14ac:dyDescent="0.3">
      <c r="A13" t="s">
        <v>46</v>
      </c>
      <c r="B13" t="s">
        <v>34</v>
      </c>
      <c r="C13">
        <v>5</v>
      </c>
      <c r="D13" t="s">
        <v>21</v>
      </c>
      <c r="E13" s="30">
        <v>484.56</v>
      </c>
      <c r="F13" s="6">
        <v>0.25</v>
      </c>
      <c r="G13" s="1">
        <f t="shared" si="0"/>
        <v>121.14</v>
      </c>
    </row>
    <row r="14" spans="1:7" x14ac:dyDescent="0.3">
      <c r="A14" t="s">
        <v>46</v>
      </c>
      <c r="B14" t="s">
        <v>36</v>
      </c>
      <c r="C14">
        <v>5</v>
      </c>
      <c r="D14" t="s">
        <v>21</v>
      </c>
      <c r="E14" s="30">
        <v>484.56</v>
      </c>
      <c r="F14" s="6">
        <v>0.25</v>
      </c>
      <c r="G14" s="1">
        <f t="shared" si="0"/>
        <v>121.14</v>
      </c>
    </row>
    <row r="15" spans="1:7" x14ac:dyDescent="0.3">
      <c r="F15" s="6"/>
      <c r="G15" s="1"/>
    </row>
    <row r="16" spans="1:7" x14ac:dyDescent="0.3">
      <c r="E16" s="1"/>
      <c r="F16" s="6"/>
      <c r="G16" s="12">
        <f>SUM(G11:G15)</f>
        <v>483.94499999999999</v>
      </c>
    </row>
    <row r="17" spans="6:7" x14ac:dyDescent="0.3">
      <c r="F17" s="6"/>
      <c r="G17" s="1"/>
    </row>
    <row r="18" spans="6:7" x14ac:dyDescent="0.3">
      <c r="F18" s="6"/>
      <c r="G18" s="29"/>
    </row>
    <row r="19" spans="6:7" x14ac:dyDescent="0.3">
      <c r="F19" s="6"/>
      <c r="G19" s="1"/>
    </row>
    <row r="20" spans="6:7" x14ac:dyDescent="0.3">
      <c r="F20" s="6"/>
      <c r="G20" s="1"/>
    </row>
    <row r="21" spans="6:7" x14ac:dyDescent="0.3">
      <c r="F21" s="6"/>
      <c r="G21" s="1"/>
    </row>
    <row r="22" spans="6:7" x14ac:dyDescent="0.3">
      <c r="F22" s="6"/>
      <c r="G22" s="1"/>
    </row>
    <row r="23" spans="6:7" x14ac:dyDescent="0.3">
      <c r="F23" s="6"/>
      <c r="G23" s="1"/>
    </row>
    <row r="24" spans="6:7" x14ac:dyDescent="0.3">
      <c r="F24" s="6"/>
      <c r="G24" s="1"/>
    </row>
    <row r="25" spans="6:7" x14ac:dyDescent="0.3">
      <c r="F25" s="6"/>
      <c r="G25" s="1"/>
    </row>
    <row r="26" spans="6:7" x14ac:dyDescent="0.3">
      <c r="F26" s="6"/>
      <c r="G26" s="29"/>
    </row>
    <row r="27" spans="6:7" x14ac:dyDescent="0.3">
      <c r="F27" s="6"/>
      <c r="G27" s="1"/>
    </row>
    <row r="28" spans="6:7" x14ac:dyDescent="0.3">
      <c r="F28" s="6"/>
      <c r="G28" s="1"/>
    </row>
    <row r="29" spans="6:7" x14ac:dyDescent="0.3">
      <c r="F29" s="6"/>
      <c r="G29" s="1"/>
    </row>
    <row r="30" spans="6:7" x14ac:dyDescent="0.3">
      <c r="F30" s="6"/>
      <c r="G30" s="1"/>
    </row>
    <row r="31" spans="6:7" x14ac:dyDescent="0.3">
      <c r="F31" s="6"/>
      <c r="G31" s="1"/>
    </row>
    <row r="32" spans="6:7" x14ac:dyDescent="0.3">
      <c r="F32" s="6"/>
      <c r="G32" s="1"/>
    </row>
    <row r="34" spans="7:7" x14ac:dyDescent="0.3">
      <c r="G34" s="12">
        <f>SUM(G28:G33)</f>
        <v>0</v>
      </c>
    </row>
    <row r="37" spans="7:7" x14ac:dyDescent="0.3">
      <c r="G37" s="12">
        <f>G18+G26+G34</f>
        <v>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zoomScale="110" zoomScaleNormal="110" workbookViewId="0">
      <selection activeCell="E13" sqref="E13"/>
    </sheetView>
  </sheetViews>
  <sheetFormatPr defaultRowHeight="14.4" x14ac:dyDescent="0.3"/>
  <cols>
    <col min="1" max="1" width="25.33203125" customWidth="1"/>
    <col min="2" max="2" width="46.77734375" customWidth="1"/>
    <col min="3" max="3" width="10.33203125" bestFit="1" customWidth="1"/>
    <col min="5" max="5" width="9.44140625" bestFit="1" customWidth="1"/>
    <col min="6" max="6" width="10.77734375" customWidth="1"/>
    <col min="11" max="11" width="10.6640625" customWidth="1"/>
    <col min="12" max="12" width="11.109375" customWidth="1"/>
    <col min="13" max="13" width="14.44140625" customWidth="1"/>
  </cols>
  <sheetData>
    <row r="1" spans="1:7" x14ac:dyDescent="0.3">
      <c r="A1" s="13" t="s">
        <v>68</v>
      </c>
    </row>
    <row r="2" spans="1:7" x14ac:dyDescent="0.3">
      <c r="A2" s="13" t="s">
        <v>79</v>
      </c>
    </row>
    <row r="3" spans="1:7" x14ac:dyDescent="0.3">
      <c r="A3" s="13"/>
    </row>
    <row r="4" spans="1:7" x14ac:dyDescent="0.3">
      <c r="A4" t="s">
        <v>105</v>
      </c>
    </row>
    <row r="5" spans="1:7" x14ac:dyDescent="0.3">
      <c r="A5" s="23" t="s">
        <v>119</v>
      </c>
    </row>
    <row r="6" spans="1:7" x14ac:dyDescent="0.3">
      <c r="A6" s="16" t="s">
        <v>103</v>
      </c>
    </row>
    <row r="7" spans="1:7" x14ac:dyDescent="0.3">
      <c r="A7" s="27" t="s">
        <v>104</v>
      </c>
    </row>
    <row r="8" spans="1:7" x14ac:dyDescent="0.3">
      <c r="A8" s="27" t="s">
        <v>118</v>
      </c>
    </row>
    <row r="10" spans="1:7" x14ac:dyDescent="0.3">
      <c r="A10" t="s">
        <v>49</v>
      </c>
      <c r="B10" t="s">
        <v>12</v>
      </c>
      <c r="C10" t="s">
        <v>15</v>
      </c>
      <c r="D10" t="s">
        <v>48</v>
      </c>
      <c r="E10" t="s">
        <v>108</v>
      </c>
      <c r="F10" t="s">
        <v>55</v>
      </c>
      <c r="G10" t="s">
        <v>47</v>
      </c>
    </row>
    <row r="11" spans="1:7" x14ac:dyDescent="0.3">
      <c r="A11" t="s">
        <v>44</v>
      </c>
      <c r="B11" t="s">
        <v>20</v>
      </c>
      <c r="C11">
        <v>1</v>
      </c>
      <c r="D11" t="s">
        <v>21</v>
      </c>
      <c r="E11">
        <v>120.55</v>
      </c>
      <c r="F11" s="6">
        <v>0.25</v>
      </c>
      <c r="G11" s="1">
        <f>E11*F11</f>
        <v>30.137499999999999</v>
      </c>
    </row>
    <row r="12" spans="1:7" x14ac:dyDescent="0.3">
      <c r="A12" t="s">
        <v>44</v>
      </c>
      <c r="B12" t="s">
        <v>24</v>
      </c>
      <c r="C12">
        <v>1</v>
      </c>
      <c r="D12" t="s">
        <v>21</v>
      </c>
      <c r="E12">
        <v>598.11</v>
      </c>
      <c r="F12" s="6">
        <v>0.25</v>
      </c>
      <c r="G12" s="1">
        <f t="shared" ref="G12" si="0">E12*F12</f>
        <v>149.5275</v>
      </c>
    </row>
    <row r="13" spans="1:7" x14ac:dyDescent="0.3">
      <c r="F13" s="6"/>
      <c r="G13" s="1"/>
    </row>
    <row r="14" spans="1:7" x14ac:dyDescent="0.3">
      <c r="E14" s="1"/>
      <c r="F14" s="6"/>
      <c r="G14" s="12">
        <f>SUM(G11:G13)</f>
        <v>179.66499999999999</v>
      </c>
    </row>
    <row r="15" spans="1:7" x14ac:dyDescent="0.3">
      <c r="F15" s="6"/>
      <c r="G15" s="1"/>
    </row>
    <row r="16" spans="1:7" x14ac:dyDescent="0.3">
      <c r="F16" s="6"/>
      <c r="G16" s="1"/>
    </row>
    <row r="17" spans="6:7" x14ac:dyDescent="0.3">
      <c r="F17" s="6"/>
      <c r="G17" s="1"/>
    </row>
    <row r="18" spans="6:7" x14ac:dyDescent="0.3">
      <c r="F18" s="6"/>
      <c r="G18" s="1"/>
    </row>
    <row r="19" spans="6:7" x14ac:dyDescent="0.3">
      <c r="F19" s="6"/>
      <c r="G19" s="1"/>
    </row>
    <row r="20" spans="6:7" x14ac:dyDescent="0.3">
      <c r="F20" s="6"/>
      <c r="G20" s="1"/>
    </row>
    <row r="21" spans="6:7" x14ac:dyDescent="0.3">
      <c r="F21" s="6"/>
      <c r="G21" s="29"/>
    </row>
    <row r="22" spans="6:7" x14ac:dyDescent="0.3">
      <c r="F22" s="6"/>
      <c r="G22" s="1"/>
    </row>
    <row r="23" spans="6:7" x14ac:dyDescent="0.3">
      <c r="F23" s="6"/>
      <c r="G23" s="1"/>
    </row>
    <row r="24" spans="6:7" x14ac:dyDescent="0.3">
      <c r="F24" s="6"/>
      <c r="G24" s="1"/>
    </row>
    <row r="25" spans="6:7" x14ac:dyDescent="0.3">
      <c r="F25" s="6"/>
      <c r="G25" s="1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110" zoomScaleNormal="110" workbookViewId="0">
      <selection activeCell="H22" sqref="H22"/>
    </sheetView>
  </sheetViews>
  <sheetFormatPr defaultRowHeight="14.4" x14ac:dyDescent="0.3"/>
  <cols>
    <col min="1" max="1" width="25.33203125" customWidth="1"/>
    <col min="2" max="2" width="46.77734375" customWidth="1"/>
    <col min="3" max="3" width="10.33203125" bestFit="1" customWidth="1"/>
    <col min="5" max="5" width="9.44140625" bestFit="1" customWidth="1"/>
    <col min="6" max="6" width="10.77734375" customWidth="1"/>
    <col min="11" max="11" width="10.6640625" customWidth="1"/>
    <col min="12" max="12" width="11.109375" customWidth="1"/>
    <col min="13" max="13" width="14.44140625" customWidth="1"/>
  </cols>
  <sheetData>
    <row r="1" spans="1:7" x14ac:dyDescent="0.3">
      <c r="A1" s="13" t="s">
        <v>68</v>
      </c>
    </row>
    <row r="2" spans="1:7" x14ac:dyDescent="0.3">
      <c r="A2" s="13" t="s">
        <v>79</v>
      </c>
    </row>
    <row r="3" spans="1:7" x14ac:dyDescent="0.3">
      <c r="A3" s="13"/>
    </row>
    <row r="4" spans="1:7" x14ac:dyDescent="0.3">
      <c r="A4" t="s">
        <v>105</v>
      </c>
    </row>
    <row r="5" spans="1:7" x14ac:dyDescent="0.3">
      <c r="A5" s="23" t="s">
        <v>119</v>
      </c>
    </row>
    <row r="6" spans="1:7" x14ac:dyDescent="0.3">
      <c r="A6" s="16" t="s">
        <v>103</v>
      </c>
    </row>
    <row r="7" spans="1:7" x14ac:dyDescent="0.3">
      <c r="A7" s="27" t="s">
        <v>104</v>
      </c>
    </row>
    <row r="8" spans="1:7" x14ac:dyDescent="0.3">
      <c r="A8" s="27" t="s">
        <v>130</v>
      </c>
    </row>
    <row r="10" spans="1:7" x14ac:dyDescent="0.3">
      <c r="A10" t="s">
        <v>49</v>
      </c>
      <c r="B10" t="s">
        <v>12</v>
      </c>
      <c r="C10" t="s">
        <v>15</v>
      </c>
      <c r="D10" t="s">
        <v>48</v>
      </c>
      <c r="E10" t="s">
        <v>108</v>
      </c>
      <c r="F10" t="s">
        <v>55</v>
      </c>
      <c r="G10" t="s">
        <v>47</v>
      </c>
    </row>
    <row r="11" spans="1:7" x14ac:dyDescent="0.3">
      <c r="A11" t="s">
        <v>126</v>
      </c>
      <c r="B11" t="s">
        <v>30</v>
      </c>
      <c r="C11">
        <v>1</v>
      </c>
      <c r="D11" t="s">
        <v>21</v>
      </c>
      <c r="E11">
        <v>96.58</v>
      </c>
      <c r="F11" s="6">
        <v>0.25</v>
      </c>
      <c r="G11" s="1">
        <f>E11*F11</f>
        <v>24.145</v>
      </c>
    </row>
    <row r="12" spans="1:7" x14ac:dyDescent="0.3">
      <c r="A12" t="s">
        <v>126</v>
      </c>
      <c r="B12" t="s">
        <v>32</v>
      </c>
      <c r="C12">
        <v>1</v>
      </c>
      <c r="D12" t="s">
        <v>21</v>
      </c>
      <c r="E12">
        <v>96.58</v>
      </c>
      <c r="F12" s="6">
        <v>0.25</v>
      </c>
      <c r="G12" s="1">
        <f t="shared" ref="G12:G21" si="0">E12*F12</f>
        <v>24.145</v>
      </c>
    </row>
    <row r="13" spans="1:7" x14ac:dyDescent="0.3">
      <c r="A13" t="s">
        <v>126</v>
      </c>
      <c r="B13" t="s">
        <v>34</v>
      </c>
      <c r="C13">
        <v>1</v>
      </c>
      <c r="D13" t="s">
        <v>21</v>
      </c>
      <c r="E13">
        <v>96.58</v>
      </c>
      <c r="F13" s="6">
        <v>0.25</v>
      </c>
      <c r="G13" s="1">
        <f t="shared" si="0"/>
        <v>24.145</v>
      </c>
    </row>
    <row r="14" spans="1:7" x14ac:dyDescent="0.3">
      <c r="A14" t="s">
        <v>126</v>
      </c>
      <c r="B14" t="s">
        <v>36</v>
      </c>
      <c r="C14">
        <v>1</v>
      </c>
      <c r="D14" t="s">
        <v>21</v>
      </c>
      <c r="E14">
        <v>96.58</v>
      </c>
      <c r="F14" s="6">
        <v>0.25</v>
      </c>
      <c r="G14" s="1">
        <f t="shared" si="0"/>
        <v>24.145</v>
      </c>
    </row>
    <row r="15" spans="1:7" x14ac:dyDescent="0.3">
      <c r="F15" s="6"/>
      <c r="G15" s="12">
        <f>SUM(G11:G14)</f>
        <v>96.58</v>
      </c>
    </row>
    <row r="16" spans="1:7" x14ac:dyDescent="0.3">
      <c r="A16" t="s">
        <v>44</v>
      </c>
      <c r="B16" t="s">
        <v>24</v>
      </c>
      <c r="C16">
        <v>2</v>
      </c>
      <c r="D16" t="s">
        <v>21</v>
      </c>
      <c r="E16">
        <v>1192.32</v>
      </c>
      <c r="F16" s="6">
        <v>0.25</v>
      </c>
      <c r="G16" s="1">
        <f t="shared" si="0"/>
        <v>298.08</v>
      </c>
    </row>
    <row r="17" spans="1:7" x14ac:dyDescent="0.3">
      <c r="F17" s="6"/>
      <c r="G17" s="12">
        <f>G16</f>
        <v>298.08</v>
      </c>
    </row>
    <row r="18" spans="1:7" x14ac:dyDescent="0.3">
      <c r="A18" t="s">
        <v>46</v>
      </c>
      <c r="B18" t="s">
        <v>30</v>
      </c>
      <c r="C18">
        <v>2</v>
      </c>
      <c r="D18" t="s">
        <v>21</v>
      </c>
      <c r="E18">
        <v>197.32</v>
      </c>
      <c r="F18" s="6">
        <v>0.25</v>
      </c>
      <c r="G18" s="1">
        <f t="shared" si="0"/>
        <v>49.33</v>
      </c>
    </row>
    <row r="19" spans="1:7" x14ac:dyDescent="0.3">
      <c r="A19" t="s">
        <v>46</v>
      </c>
      <c r="B19" t="s">
        <v>32</v>
      </c>
      <c r="C19">
        <v>10</v>
      </c>
      <c r="D19" t="s">
        <v>21</v>
      </c>
      <c r="E19">
        <v>986.6</v>
      </c>
      <c r="F19" s="6">
        <v>0.25</v>
      </c>
      <c r="G19" s="1">
        <f t="shared" si="0"/>
        <v>246.65</v>
      </c>
    </row>
    <row r="20" spans="1:7" x14ac:dyDescent="0.3">
      <c r="A20" t="s">
        <v>46</v>
      </c>
      <c r="B20" t="s">
        <v>34</v>
      </c>
      <c r="C20">
        <v>2</v>
      </c>
      <c r="D20" t="s">
        <v>21</v>
      </c>
      <c r="E20">
        <v>197.32</v>
      </c>
      <c r="F20" s="6">
        <v>0.25</v>
      </c>
      <c r="G20" s="1">
        <f t="shared" si="0"/>
        <v>49.33</v>
      </c>
    </row>
    <row r="21" spans="1:7" x14ac:dyDescent="0.3">
      <c r="A21" t="s">
        <v>46</v>
      </c>
      <c r="B21" t="s">
        <v>36</v>
      </c>
      <c r="C21">
        <v>1</v>
      </c>
      <c r="D21" t="s">
        <v>21</v>
      </c>
      <c r="E21">
        <v>98.66</v>
      </c>
      <c r="F21" s="6">
        <v>0.25</v>
      </c>
      <c r="G21" s="1">
        <f t="shared" si="0"/>
        <v>24.664999999999999</v>
      </c>
    </row>
    <row r="22" spans="1:7" x14ac:dyDescent="0.3">
      <c r="F22" s="6"/>
      <c r="G22" s="12">
        <f>SUM(G18:G21)</f>
        <v>369.97500000000002</v>
      </c>
    </row>
    <row r="23" spans="1:7" x14ac:dyDescent="0.3">
      <c r="F23" s="6"/>
      <c r="G23" s="29"/>
    </row>
    <row r="24" spans="1:7" x14ac:dyDescent="0.3">
      <c r="F24" s="6"/>
      <c r="G24" s="12"/>
    </row>
    <row r="25" spans="1:7" x14ac:dyDescent="0.3">
      <c r="F25" s="6"/>
      <c r="G25" s="1"/>
    </row>
    <row r="26" spans="1:7" x14ac:dyDescent="0.3">
      <c r="F26" s="6"/>
      <c r="G26" s="1"/>
    </row>
    <row r="27" spans="1:7" x14ac:dyDescent="0.3">
      <c r="F27" s="6"/>
      <c r="G27" s="1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A22" sqref="A22"/>
    </sheetView>
  </sheetViews>
  <sheetFormatPr defaultRowHeight="14.4" x14ac:dyDescent="0.3"/>
  <cols>
    <col min="1" max="1" width="15.109375" bestFit="1" customWidth="1"/>
    <col min="2" max="2" width="24" customWidth="1"/>
    <col min="3" max="3" width="15.21875" bestFit="1" customWidth="1"/>
    <col min="7" max="7" width="16.33203125" customWidth="1"/>
    <col min="8" max="8" width="26" customWidth="1"/>
  </cols>
  <sheetData>
    <row r="1" spans="1:11" x14ac:dyDescent="0.3">
      <c r="A1" t="s">
        <v>49</v>
      </c>
      <c r="B1" t="s">
        <v>12</v>
      </c>
      <c r="C1" t="s">
        <v>15</v>
      </c>
      <c r="D1" t="s">
        <v>48</v>
      </c>
      <c r="E1" t="s">
        <v>108</v>
      </c>
    </row>
    <row r="2" spans="1:11" x14ac:dyDescent="0.3">
      <c r="A2" t="s">
        <v>46</v>
      </c>
      <c r="B2" t="s">
        <v>30</v>
      </c>
      <c r="C2">
        <v>5</v>
      </c>
      <c r="D2" t="s">
        <v>21</v>
      </c>
      <c r="E2">
        <v>482.1</v>
      </c>
    </row>
    <row r="3" spans="1:11" x14ac:dyDescent="0.3">
      <c r="A3" t="s">
        <v>46</v>
      </c>
      <c r="B3" t="s">
        <v>32</v>
      </c>
      <c r="C3">
        <v>5</v>
      </c>
      <c r="D3" t="s">
        <v>21</v>
      </c>
      <c r="E3">
        <v>484.56</v>
      </c>
    </row>
    <row r="4" spans="1:11" x14ac:dyDescent="0.3">
      <c r="A4" t="s">
        <v>46</v>
      </c>
      <c r="B4" t="s">
        <v>34</v>
      </c>
      <c r="C4">
        <v>5</v>
      </c>
      <c r="D4" t="s">
        <v>21</v>
      </c>
      <c r="E4">
        <v>484.56</v>
      </c>
    </row>
    <row r="5" spans="1:11" x14ac:dyDescent="0.3">
      <c r="A5" t="s">
        <v>46</v>
      </c>
      <c r="B5" t="s">
        <v>36</v>
      </c>
      <c r="C5">
        <v>5</v>
      </c>
      <c r="D5" t="s">
        <v>21</v>
      </c>
      <c r="E5">
        <v>484.56</v>
      </c>
    </row>
    <row r="8" spans="1:11" x14ac:dyDescent="0.3">
      <c r="G8" t="s">
        <v>49</v>
      </c>
      <c r="H8" t="s">
        <v>12</v>
      </c>
      <c r="I8" t="s">
        <v>15</v>
      </c>
      <c r="J8" t="s">
        <v>48</v>
      </c>
      <c r="K8" t="s">
        <v>108</v>
      </c>
    </row>
    <row r="9" spans="1:11" x14ac:dyDescent="0.3">
      <c r="G9" t="s">
        <v>126</v>
      </c>
      <c r="H9" t="s">
        <v>30</v>
      </c>
      <c r="I9">
        <v>1</v>
      </c>
      <c r="J9" t="s">
        <v>21</v>
      </c>
      <c r="K9">
        <v>96.58</v>
      </c>
    </row>
    <row r="10" spans="1:11" x14ac:dyDescent="0.3">
      <c r="G10" t="s">
        <v>126</v>
      </c>
      <c r="H10" t="s">
        <v>32</v>
      </c>
      <c r="I10">
        <v>1</v>
      </c>
      <c r="J10" t="s">
        <v>21</v>
      </c>
      <c r="K10">
        <v>96.58</v>
      </c>
    </row>
    <row r="11" spans="1:11" x14ac:dyDescent="0.3">
      <c r="G11" t="s">
        <v>126</v>
      </c>
      <c r="H11" t="s">
        <v>34</v>
      </c>
      <c r="I11">
        <v>1</v>
      </c>
      <c r="J11" t="s">
        <v>21</v>
      </c>
      <c r="K11">
        <v>96.58</v>
      </c>
    </row>
    <row r="12" spans="1:11" x14ac:dyDescent="0.3">
      <c r="G12" t="s">
        <v>126</v>
      </c>
      <c r="H12" t="s">
        <v>36</v>
      </c>
      <c r="I12">
        <v>1</v>
      </c>
      <c r="J12" t="s">
        <v>21</v>
      </c>
      <c r="K12">
        <v>96.58</v>
      </c>
    </row>
    <row r="13" spans="1:11" x14ac:dyDescent="0.3">
      <c r="G13" t="s">
        <v>44</v>
      </c>
      <c r="H13" t="s">
        <v>24</v>
      </c>
      <c r="I13">
        <v>2</v>
      </c>
      <c r="J13" t="s">
        <v>21</v>
      </c>
      <c r="K13">
        <v>1192.32</v>
      </c>
    </row>
    <row r="14" spans="1:11" x14ac:dyDescent="0.3">
      <c r="G14" t="s">
        <v>46</v>
      </c>
      <c r="H14" t="s">
        <v>30</v>
      </c>
      <c r="I14">
        <v>2</v>
      </c>
      <c r="J14" t="s">
        <v>21</v>
      </c>
      <c r="K14">
        <v>197.32</v>
      </c>
    </row>
    <row r="15" spans="1:11" x14ac:dyDescent="0.3">
      <c r="G15" t="s">
        <v>46</v>
      </c>
      <c r="H15" t="s">
        <v>32</v>
      </c>
      <c r="I15">
        <v>10</v>
      </c>
      <c r="J15" t="s">
        <v>21</v>
      </c>
      <c r="K15">
        <v>986.6</v>
      </c>
    </row>
    <row r="16" spans="1:11" x14ac:dyDescent="0.3">
      <c r="G16" t="s">
        <v>46</v>
      </c>
      <c r="H16" t="s">
        <v>34</v>
      </c>
      <c r="I16">
        <v>2</v>
      </c>
      <c r="J16" t="s">
        <v>21</v>
      </c>
      <c r="K16">
        <v>197.32</v>
      </c>
    </row>
    <row r="17" spans="7:11" x14ac:dyDescent="0.3">
      <c r="G17" t="s">
        <v>46</v>
      </c>
      <c r="H17" t="s">
        <v>36</v>
      </c>
      <c r="I17">
        <v>1</v>
      </c>
      <c r="J17" t="s">
        <v>21</v>
      </c>
      <c r="K17">
        <v>98.66</v>
      </c>
    </row>
  </sheetData>
  <sortState ref="G9:K17">
    <sortCondition ref="G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4"/>
  <sheetViews>
    <sheetView tabSelected="1" topLeftCell="F1" workbookViewId="0">
      <pane ySplit="1" topLeftCell="A128" activePane="bottomLeft" state="frozen"/>
      <selection activeCell="C1" sqref="C1"/>
      <selection pane="bottomLeft" activeCell="R144" sqref="R144"/>
    </sheetView>
  </sheetViews>
  <sheetFormatPr defaultRowHeight="14.4" x14ac:dyDescent="0.3"/>
  <cols>
    <col min="1" max="1" width="9.109375" bestFit="1" customWidth="1"/>
    <col min="2" max="2" width="16.77734375" bestFit="1" customWidth="1"/>
    <col min="3" max="3" width="13.88671875" style="2" bestFit="1" customWidth="1"/>
    <col min="4" max="4" width="20.88671875" bestFit="1" customWidth="1"/>
    <col min="5" max="5" width="38.5546875" bestFit="1" customWidth="1"/>
    <col min="6" max="6" width="15.21875" bestFit="1" customWidth="1"/>
    <col min="7" max="7" width="5.6640625" style="2" customWidth="1"/>
    <col min="8" max="8" width="6.6640625" customWidth="1"/>
    <col min="9" max="9" width="10.44140625" style="1" customWidth="1"/>
    <col min="10" max="10" width="10.109375" style="1" customWidth="1"/>
    <col min="11" max="12" width="10.109375" style="5" customWidth="1"/>
    <col min="13" max="13" width="8.88671875" style="1"/>
    <col min="14" max="14" width="12.21875" style="1" customWidth="1"/>
    <col min="15" max="15" width="12.77734375" style="5" customWidth="1"/>
    <col min="16" max="16" width="11.44140625" style="1" bestFit="1" customWidth="1"/>
    <col min="17" max="17" width="11.44140625" style="5" bestFit="1" customWidth="1"/>
    <col min="18" max="19" width="13.33203125" style="5" customWidth="1"/>
    <col min="20" max="20" width="19" style="1" bestFit="1" customWidth="1"/>
  </cols>
  <sheetData>
    <row r="1" spans="1:20" s="2" customFormat="1" x14ac:dyDescent="0.3">
      <c r="A1" s="2" t="s">
        <v>10</v>
      </c>
      <c r="B1" s="2" t="s">
        <v>38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15</v>
      </c>
      <c r="H1" s="2" t="s">
        <v>16</v>
      </c>
      <c r="I1" s="3" t="s">
        <v>17</v>
      </c>
      <c r="J1" s="3" t="s">
        <v>18</v>
      </c>
      <c r="K1" s="4" t="s">
        <v>41</v>
      </c>
      <c r="L1" s="4" t="s">
        <v>42</v>
      </c>
      <c r="M1" s="3"/>
      <c r="N1" s="3" t="s">
        <v>39</v>
      </c>
      <c r="O1" s="4" t="s">
        <v>39</v>
      </c>
      <c r="P1" s="3" t="s">
        <v>40</v>
      </c>
      <c r="Q1" s="4" t="s">
        <v>40</v>
      </c>
      <c r="R1" s="4" t="s">
        <v>43</v>
      </c>
      <c r="S1" s="8" t="s">
        <v>55</v>
      </c>
      <c r="T1" s="3"/>
    </row>
    <row r="2" spans="1:20" x14ac:dyDescent="0.3">
      <c r="A2" t="s">
        <v>19</v>
      </c>
      <c r="B2" t="s">
        <v>69</v>
      </c>
      <c r="C2" s="19">
        <v>44208</v>
      </c>
      <c r="D2" t="s">
        <v>20</v>
      </c>
      <c r="E2" t="s">
        <v>4</v>
      </c>
      <c r="F2" t="s">
        <v>5</v>
      </c>
      <c r="G2">
        <v>2</v>
      </c>
      <c r="H2" t="s">
        <v>21</v>
      </c>
      <c r="I2">
        <v>113.315</v>
      </c>
      <c r="J2">
        <v>226.63</v>
      </c>
      <c r="K2" s="5">
        <v>25</v>
      </c>
      <c r="L2" s="5">
        <f>G2*K2</f>
        <v>50</v>
      </c>
    </row>
    <row r="3" spans="1:20" x14ac:dyDescent="0.3">
      <c r="A3" t="s">
        <v>19</v>
      </c>
      <c r="B3" t="s">
        <v>69</v>
      </c>
      <c r="C3" s="19">
        <v>44208</v>
      </c>
      <c r="D3" t="s">
        <v>22</v>
      </c>
      <c r="E3" t="s">
        <v>23</v>
      </c>
      <c r="F3" t="s">
        <v>6</v>
      </c>
      <c r="G3">
        <v>1</v>
      </c>
      <c r="H3" t="s">
        <v>21</v>
      </c>
      <c r="I3">
        <v>566.55999999999995</v>
      </c>
      <c r="J3">
        <v>566.55999999999995</v>
      </c>
      <c r="K3" s="5">
        <v>125</v>
      </c>
      <c r="L3" s="5">
        <f t="shared" ref="L3:L12" si="0">G3*K3</f>
        <v>125</v>
      </c>
    </row>
    <row r="4" spans="1:20" x14ac:dyDescent="0.3">
      <c r="A4" t="s">
        <v>19</v>
      </c>
      <c r="B4" t="s">
        <v>69</v>
      </c>
      <c r="C4" s="19">
        <v>44208</v>
      </c>
      <c r="D4" t="s">
        <v>24</v>
      </c>
      <c r="E4" t="s">
        <v>25</v>
      </c>
      <c r="F4" t="s">
        <v>7</v>
      </c>
      <c r="G4">
        <v>4</v>
      </c>
      <c r="H4" t="s">
        <v>21</v>
      </c>
      <c r="I4">
        <v>566.5625</v>
      </c>
      <c r="J4">
        <v>2266.25</v>
      </c>
      <c r="K4" s="5">
        <v>125</v>
      </c>
      <c r="L4" s="5">
        <f t="shared" si="0"/>
        <v>500</v>
      </c>
    </row>
    <row r="5" spans="1:20" x14ac:dyDescent="0.3">
      <c r="A5" t="s">
        <v>19</v>
      </c>
      <c r="B5" t="s">
        <v>69</v>
      </c>
      <c r="C5" s="19">
        <v>44208</v>
      </c>
      <c r="D5" t="s">
        <v>26</v>
      </c>
      <c r="E5" t="s">
        <v>27</v>
      </c>
      <c r="F5" t="s">
        <v>8</v>
      </c>
      <c r="G5">
        <v>1</v>
      </c>
      <c r="H5" t="s">
        <v>21</v>
      </c>
      <c r="I5">
        <v>566.55999999999995</v>
      </c>
      <c r="J5">
        <v>566.55999999999995</v>
      </c>
      <c r="K5" s="5">
        <v>125</v>
      </c>
      <c r="L5" s="5">
        <f t="shared" si="0"/>
        <v>125</v>
      </c>
    </row>
    <row r="6" spans="1:20" x14ac:dyDescent="0.3">
      <c r="A6" t="s">
        <v>19</v>
      </c>
      <c r="B6" t="s">
        <v>69</v>
      </c>
      <c r="C6" s="19">
        <v>44208</v>
      </c>
      <c r="D6" t="s">
        <v>28</v>
      </c>
      <c r="E6" t="s">
        <v>29</v>
      </c>
      <c r="F6" t="s">
        <v>9</v>
      </c>
      <c r="G6">
        <v>1</v>
      </c>
      <c r="H6" t="s">
        <v>21</v>
      </c>
      <c r="I6">
        <v>566.55999999999995</v>
      </c>
      <c r="J6">
        <v>566.55999999999995</v>
      </c>
      <c r="K6" s="5">
        <v>125</v>
      </c>
      <c r="L6" s="5">
        <f t="shared" si="0"/>
        <v>125</v>
      </c>
    </row>
    <row r="7" spans="1:20" x14ac:dyDescent="0.3">
      <c r="A7" t="s">
        <v>19</v>
      </c>
      <c r="B7" t="s">
        <v>70</v>
      </c>
      <c r="C7" s="19">
        <v>44221</v>
      </c>
      <c r="D7" t="s">
        <v>22</v>
      </c>
      <c r="E7" t="s">
        <v>23</v>
      </c>
      <c r="F7" t="s">
        <v>6</v>
      </c>
      <c r="G7">
        <v>1</v>
      </c>
      <c r="H7" t="s">
        <v>21</v>
      </c>
      <c r="I7">
        <v>566.92999999999995</v>
      </c>
      <c r="J7">
        <v>566.92999999999995</v>
      </c>
      <c r="K7" s="5">
        <v>125</v>
      </c>
      <c r="L7" s="5">
        <f t="shared" si="0"/>
        <v>125</v>
      </c>
    </row>
    <row r="8" spans="1:20" x14ac:dyDescent="0.3">
      <c r="A8" t="s">
        <v>19</v>
      </c>
      <c r="B8" t="s">
        <v>70</v>
      </c>
      <c r="C8" s="19">
        <v>44221</v>
      </c>
      <c r="D8" t="s">
        <v>26</v>
      </c>
      <c r="E8" t="s">
        <v>27</v>
      </c>
      <c r="F8" t="s">
        <v>8</v>
      </c>
      <c r="G8">
        <v>1</v>
      </c>
      <c r="H8" t="s">
        <v>21</v>
      </c>
      <c r="I8">
        <v>566.92999999999995</v>
      </c>
      <c r="J8">
        <v>566.92999999999995</v>
      </c>
      <c r="K8" s="5">
        <v>125</v>
      </c>
      <c r="L8" s="5">
        <f t="shared" si="0"/>
        <v>125</v>
      </c>
    </row>
    <row r="9" spans="1:20" x14ac:dyDescent="0.3">
      <c r="A9" t="s">
        <v>19</v>
      </c>
      <c r="B9" t="s">
        <v>71</v>
      </c>
      <c r="C9" s="19">
        <v>44221</v>
      </c>
      <c r="D9" t="s">
        <v>30</v>
      </c>
      <c r="E9" t="s">
        <v>31</v>
      </c>
      <c r="F9" t="s">
        <v>0</v>
      </c>
      <c r="G9">
        <v>4</v>
      </c>
      <c r="H9" t="s">
        <v>21</v>
      </c>
      <c r="I9">
        <v>89.482500000000002</v>
      </c>
      <c r="J9">
        <v>357.93</v>
      </c>
      <c r="K9" s="5">
        <v>19.73</v>
      </c>
      <c r="L9" s="5">
        <f t="shared" si="0"/>
        <v>78.92</v>
      </c>
    </row>
    <row r="10" spans="1:20" x14ac:dyDescent="0.3">
      <c r="A10" t="s">
        <v>19</v>
      </c>
      <c r="B10" t="s">
        <v>71</v>
      </c>
      <c r="C10" s="19">
        <v>44221</v>
      </c>
      <c r="D10" t="s">
        <v>32</v>
      </c>
      <c r="E10" t="s">
        <v>33</v>
      </c>
      <c r="F10" t="s">
        <v>1</v>
      </c>
      <c r="G10">
        <v>4</v>
      </c>
      <c r="H10" t="s">
        <v>21</v>
      </c>
      <c r="I10">
        <v>89.482500000000002</v>
      </c>
      <c r="J10">
        <v>357.93</v>
      </c>
      <c r="K10" s="5">
        <v>19.73</v>
      </c>
      <c r="L10" s="5">
        <f t="shared" si="0"/>
        <v>78.92</v>
      </c>
    </row>
    <row r="11" spans="1:20" x14ac:dyDescent="0.3">
      <c r="A11" t="s">
        <v>19</v>
      </c>
      <c r="B11" t="s">
        <v>71</v>
      </c>
      <c r="C11" s="19">
        <v>44221</v>
      </c>
      <c r="D11" t="s">
        <v>34</v>
      </c>
      <c r="E11" t="s">
        <v>35</v>
      </c>
      <c r="F11" t="s">
        <v>2</v>
      </c>
      <c r="G11">
        <v>5</v>
      </c>
      <c r="H11" t="s">
        <v>21</v>
      </c>
      <c r="I11">
        <v>89.483999999999995</v>
      </c>
      <c r="J11">
        <v>447.42</v>
      </c>
      <c r="K11" s="5">
        <v>19.73</v>
      </c>
      <c r="L11" s="5">
        <f t="shared" si="0"/>
        <v>98.65</v>
      </c>
    </row>
    <row r="12" spans="1:20" x14ac:dyDescent="0.3">
      <c r="A12" t="s">
        <v>19</v>
      </c>
      <c r="B12" t="s">
        <v>71</v>
      </c>
      <c r="C12" s="19">
        <v>44221</v>
      </c>
      <c r="D12" t="s">
        <v>36</v>
      </c>
      <c r="E12" t="s">
        <v>37</v>
      </c>
      <c r="F12" t="s">
        <v>3</v>
      </c>
      <c r="G12">
        <v>4</v>
      </c>
      <c r="H12" t="s">
        <v>21</v>
      </c>
      <c r="I12">
        <v>89.482500000000002</v>
      </c>
      <c r="J12">
        <v>357.93</v>
      </c>
      <c r="K12" s="5">
        <v>19.73</v>
      </c>
      <c r="L12" s="5">
        <f t="shared" si="0"/>
        <v>78.92</v>
      </c>
    </row>
    <row r="13" spans="1:20" x14ac:dyDescent="0.3">
      <c r="J13" s="1">
        <f>SUM(J2:J12)</f>
        <v>6847.630000000001</v>
      </c>
      <c r="L13" s="5">
        <f>SUM(L2:L12)</f>
        <v>1510.4100000000003</v>
      </c>
      <c r="M13" s="6">
        <v>0.25</v>
      </c>
      <c r="N13" s="1">
        <f>J13*M13</f>
        <v>1711.9075000000003</v>
      </c>
      <c r="O13" s="9">
        <f>L13*M13</f>
        <v>377.60250000000008</v>
      </c>
      <c r="P13" s="1">
        <v>1726.31</v>
      </c>
      <c r="Q13" s="5">
        <v>380.37</v>
      </c>
      <c r="R13" s="7">
        <f t="shared" ref="R13" si="1">P13/Q13</f>
        <v>4.5385019849094297</v>
      </c>
      <c r="S13" s="22">
        <f t="shared" ref="S13" si="2">P13/J13</f>
        <v>0.25210328244954822</v>
      </c>
    </row>
    <row r="14" spans="1:20" x14ac:dyDescent="0.3">
      <c r="L14" s="7">
        <f>J13/L13</f>
        <v>4.5336233208201744</v>
      </c>
    </row>
    <row r="15" spans="1:20" x14ac:dyDescent="0.3">
      <c r="L15" s="7"/>
    </row>
    <row r="16" spans="1:20" x14ac:dyDescent="0.3">
      <c r="A16" t="s">
        <v>19</v>
      </c>
      <c r="B16" t="s">
        <v>72</v>
      </c>
      <c r="C16" s="24">
        <v>44242</v>
      </c>
      <c r="D16" t="s">
        <v>22</v>
      </c>
      <c r="E16" t="s">
        <v>23</v>
      </c>
      <c r="F16" t="s">
        <v>6</v>
      </c>
      <c r="G16" s="2">
        <v>1</v>
      </c>
      <c r="H16" t="s">
        <v>21</v>
      </c>
      <c r="I16" s="1">
        <v>562.86</v>
      </c>
      <c r="J16" s="1">
        <v>562.86</v>
      </c>
      <c r="K16" s="5">
        <v>125</v>
      </c>
      <c r="L16" s="5">
        <f t="shared" ref="L16:L23" si="3">G16*K16</f>
        <v>125</v>
      </c>
    </row>
    <row r="17" spans="1:19" x14ac:dyDescent="0.3">
      <c r="A17" t="s">
        <v>19</v>
      </c>
      <c r="B17" t="s">
        <v>72</v>
      </c>
      <c r="C17" s="24">
        <v>44242</v>
      </c>
      <c r="D17" t="s">
        <v>24</v>
      </c>
      <c r="E17" t="s">
        <v>25</v>
      </c>
      <c r="F17" t="s">
        <v>7</v>
      </c>
      <c r="G17" s="2">
        <v>3</v>
      </c>
      <c r="H17" t="s">
        <v>21</v>
      </c>
      <c r="I17" s="1">
        <v>562.86329999999998</v>
      </c>
      <c r="J17" s="1">
        <v>1688.59</v>
      </c>
      <c r="K17" s="5">
        <v>125</v>
      </c>
      <c r="L17" s="5">
        <f t="shared" si="3"/>
        <v>375</v>
      </c>
    </row>
    <row r="18" spans="1:19" x14ac:dyDescent="0.3">
      <c r="A18" t="s">
        <v>19</v>
      </c>
      <c r="B18" t="s">
        <v>72</v>
      </c>
      <c r="C18" s="24">
        <v>44242</v>
      </c>
      <c r="D18" t="s">
        <v>26</v>
      </c>
      <c r="E18" t="s">
        <v>27</v>
      </c>
      <c r="F18" t="s">
        <v>8</v>
      </c>
      <c r="G18" s="2">
        <v>2</v>
      </c>
      <c r="H18" t="s">
        <v>21</v>
      </c>
      <c r="I18" s="1">
        <v>562.86500000000001</v>
      </c>
      <c r="J18" s="1">
        <v>1125.73</v>
      </c>
      <c r="K18" s="5">
        <v>125</v>
      </c>
      <c r="L18" s="5">
        <f t="shared" si="3"/>
        <v>250</v>
      </c>
    </row>
    <row r="19" spans="1:19" x14ac:dyDescent="0.3">
      <c r="A19" t="s">
        <v>19</v>
      </c>
      <c r="B19" t="s">
        <v>72</v>
      </c>
      <c r="C19" s="24">
        <v>44242</v>
      </c>
      <c r="D19" t="s">
        <v>28</v>
      </c>
      <c r="E19" t="s">
        <v>29</v>
      </c>
      <c r="F19" t="s">
        <v>9</v>
      </c>
      <c r="G19" s="2">
        <v>1</v>
      </c>
      <c r="H19" t="s">
        <v>21</v>
      </c>
      <c r="I19" s="1">
        <v>562.86</v>
      </c>
      <c r="J19" s="1">
        <v>562.86</v>
      </c>
      <c r="K19" s="5">
        <v>125</v>
      </c>
      <c r="L19" s="5">
        <f t="shared" si="3"/>
        <v>125</v>
      </c>
    </row>
    <row r="20" spans="1:19" x14ac:dyDescent="0.3">
      <c r="A20" t="s">
        <v>19</v>
      </c>
      <c r="B20" t="s">
        <v>73</v>
      </c>
      <c r="C20" s="24">
        <v>44242</v>
      </c>
      <c r="D20" t="s">
        <v>30</v>
      </c>
      <c r="E20" t="s">
        <v>31</v>
      </c>
      <c r="F20" t="s">
        <v>0</v>
      </c>
      <c r="G20" s="2">
        <v>5</v>
      </c>
      <c r="H20" t="s">
        <v>21</v>
      </c>
      <c r="I20" s="1">
        <v>88.841999999999999</v>
      </c>
      <c r="J20" s="1">
        <v>444.21</v>
      </c>
      <c r="K20" s="5">
        <v>19.73</v>
      </c>
      <c r="L20" s="5">
        <f t="shared" si="3"/>
        <v>98.65</v>
      </c>
    </row>
    <row r="21" spans="1:19" x14ac:dyDescent="0.3">
      <c r="A21" t="s">
        <v>19</v>
      </c>
      <c r="B21" t="s">
        <v>73</v>
      </c>
      <c r="C21" s="24">
        <v>44242</v>
      </c>
      <c r="D21" t="s">
        <v>32</v>
      </c>
      <c r="E21" t="s">
        <v>33</v>
      </c>
      <c r="F21" t="s">
        <v>1</v>
      </c>
      <c r="G21" s="2">
        <v>6</v>
      </c>
      <c r="H21" t="s">
        <v>21</v>
      </c>
      <c r="I21" s="1">
        <v>88.8416</v>
      </c>
      <c r="J21" s="1">
        <v>533.04999999999995</v>
      </c>
      <c r="K21" s="5">
        <v>19.73</v>
      </c>
      <c r="L21" s="5">
        <f t="shared" si="3"/>
        <v>118.38</v>
      </c>
    </row>
    <row r="22" spans="1:19" x14ac:dyDescent="0.3">
      <c r="A22" t="s">
        <v>19</v>
      </c>
      <c r="B22" t="s">
        <v>73</v>
      </c>
      <c r="C22" s="24">
        <v>44242</v>
      </c>
      <c r="D22" t="s">
        <v>34</v>
      </c>
      <c r="E22" t="s">
        <v>35</v>
      </c>
      <c r="F22" t="s">
        <v>2</v>
      </c>
      <c r="G22" s="2">
        <v>1</v>
      </c>
      <c r="H22" t="s">
        <v>21</v>
      </c>
      <c r="I22" s="1">
        <v>88.84</v>
      </c>
      <c r="J22" s="1">
        <v>88.84</v>
      </c>
      <c r="K22" s="5">
        <v>19.73</v>
      </c>
      <c r="L22" s="5">
        <f t="shared" si="3"/>
        <v>19.73</v>
      </c>
    </row>
    <row r="23" spans="1:19" x14ac:dyDescent="0.3">
      <c r="A23" t="s">
        <v>19</v>
      </c>
      <c r="B23" t="s">
        <v>73</v>
      </c>
      <c r="C23" s="24">
        <v>44242</v>
      </c>
      <c r="D23" t="s">
        <v>36</v>
      </c>
      <c r="E23" t="s">
        <v>37</v>
      </c>
      <c r="F23" t="s">
        <v>3</v>
      </c>
      <c r="G23" s="2">
        <v>5</v>
      </c>
      <c r="H23" t="s">
        <v>21</v>
      </c>
      <c r="I23" s="1">
        <v>88.841999999999999</v>
      </c>
      <c r="J23" s="1">
        <v>444.21</v>
      </c>
      <c r="K23" s="5">
        <v>19.73</v>
      </c>
      <c r="L23" s="5">
        <f t="shared" si="3"/>
        <v>98.65</v>
      </c>
    </row>
    <row r="24" spans="1:19" x14ac:dyDescent="0.3">
      <c r="J24" s="1">
        <f>SUM(J16:J23)</f>
        <v>5450.35</v>
      </c>
      <c r="L24" s="5">
        <f>SUM(L16:L23)</f>
        <v>1210.4100000000001</v>
      </c>
      <c r="M24" s="6">
        <v>0.25</v>
      </c>
      <c r="N24" s="1">
        <f>J24*M24</f>
        <v>1362.5875000000001</v>
      </c>
      <c r="O24" s="9">
        <f>L24*M24</f>
        <v>302.60250000000002</v>
      </c>
      <c r="P24" s="1">
        <v>1375.53</v>
      </c>
      <c r="Q24" s="5">
        <v>304.49</v>
      </c>
      <c r="R24" s="7">
        <f t="shared" ref="R24" si="4">P24/Q24</f>
        <v>4.5174882590561261</v>
      </c>
      <c r="S24" s="22">
        <f t="shared" ref="S24" si="5">P24/J24</f>
        <v>0.25237461814378892</v>
      </c>
    </row>
    <row r="25" spans="1:19" x14ac:dyDescent="0.3">
      <c r="L25" s="7">
        <f>J24/L24</f>
        <v>4.50289571302286</v>
      </c>
    </row>
    <row r="27" spans="1:19" x14ac:dyDescent="0.3">
      <c r="A27" t="s">
        <v>19</v>
      </c>
      <c r="B27" t="s">
        <v>84</v>
      </c>
      <c r="C27" s="24">
        <v>44263</v>
      </c>
      <c r="D27" t="s">
        <v>20</v>
      </c>
      <c r="E27" t="s">
        <v>4</v>
      </c>
      <c r="F27" t="s">
        <v>5</v>
      </c>
      <c r="G27" s="2">
        <v>2</v>
      </c>
      <c r="H27" t="s">
        <v>21</v>
      </c>
      <c r="I27" s="1">
        <v>114.485</v>
      </c>
      <c r="J27" s="1">
        <v>228.97</v>
      </c>
      <c r="K27" s="5">
        <v>25</v>
      </c>
      <c r="L27" s="5">
        <f t="shared" ref="L27:L40" si="6">G27*K27</f>
        <v>50</v>
      </c>
    </row>
    <row r="28" spans="1:19" x14ac:dyDescent="0.3">
      <c r="A28" t="s">
        <v>19</v>
      </c>
      <c r="B28" t="s">
        <v>84</v>
      </c>
      <c r="C28" s="24">
        <v>44263</v>
      </c>
      <c r="D28" t="s">
        <v>22</v>
      </c>
      <c r="E28" t="s">
        <v>23</v>
      </c>
      <c r="F28" t="s">
        <v>6</v>
      </c>
      <c r="G28" s="2">
        <v>1</v>
      </c>
      <c r="H28" t="s">
        <v>21</v>
      </c>
      <c r="I28" s="1">
        <v>572.41</v>
      </c>
      <c r="J28" s="1">
        <v>572.41</v>
      </c>
      <c r="K28" s="5">
        <v>125</v>
      </c>
      <c r="L28" s="5">
        <f t="shared" si="6"/>
        <v>125</v>
      </c>
    </row>
    <row r="29" spans="1:19" x14ac:dyDescent="0.3">
      <c r="A29" t="s">
        <v>19</v>
      </c>
      <c r="B29" t="s">
        <v>84</v>
      </c>
      <c r="C29" s="24">
        <v>44263</v>
      </c>
      <c r="D29" t="s">
        <v>24</v>
      </c>
      <c r="E29" t="s">
        <v>25</v>
      </c>
      <c r="F29" t="s">
        <v>7</v>
      </c>
      <c r="G29" s="2">
        <v>3</v>
      </c>
      <c r="H29" t="s">
        <v>21</v>
      </c>
      <c r="I29" s="1">
        <v>572.36659999999995</v>
      </c>
      <c r="J29" s="1">
        <v>1717.1</v>
      </c>
      <c r="K29" s="5">
        <v>125</v>
      </c>
      <c r="L29" s="5">
        <f t="shared" si="6"/>
        <v>375</v>
      </c>
    </row>
    <row r="30" spans="1:19" x14ac:dyDescent="0.3">
      <c r="A30" t="s">
        <v>19</v>
      </c>
      <c r="B30" t="s">
        <v>84</v>
      </c>
      <c r="C30" s="24">
        <v>44263</v>
      </c>
      <c r="D30" t="s">
        <v>26</v>
      </c>
      <c r="E30" t="s">
        <v>27</v>
      </c>
      <c r="F30" t="s">
        <v>8</v>
      </c>
      <c r="G30" s="2">
        <v>2</v>
      </c>
      <c r="H30" t="s">
        <v>21</v>
      </c>
      <c r="I30" s="1">
        <v>572.41499999999996</v>
      </c>
      <c r="J30" s="1">
        <v>1144.83</v>
      </c>
      <c r="K30" s="5">
        <v>125</v>
      </c>
      <c r="L30" s="5">
        <f t="shared" si="6"/>
        <v>250</v>
      </c>
    </row>
    <row r="31" spans="1:19" x14ac:dyDescent="0.3">
      <c r="A31" t="s">
        <v>19</v>
      </c>
      <c r="B31" t="s">
        <v>84</v>
      </c>
      <c r="C31" s="24">
        <v>44263</v>
      </c>
      <c r="D31" t="s">
        <v>28</v>
      </c>
      <c r="E31" t="s">
        <v>29</v>
      </c>
      <c r="F31" t="s">
        <v>9</v>
      </c>
      <c r="G31" s="2">
        <v>1</v>
      </c>
      <c r="H31" t="s">
        <v>21</v>
      </c>
      <c r="I31" s="1">
        <v>572.41</v>
      </c>
      <c r="J31" s="1">
        <v>572.41</v>
      </c>
      <c r="K31" s="5">
        <v>125</v>
      </c>
      <c r="L31" s="5">
        <f t="shared" si="6"/>
        <v>125</v>
      </c>
    </row>
    <row r="32" spans="1:19" x14ac:dyDescent="0.3">
      <c r="A32" t="s">
        <v>19</v>
      </c>
      <c r="B32" t="s">
        <v>85</v>
      </c>
      <c r="C32" s="24">
        <v>44270</v>
      </c>
      <c r="D32" t="s">
        <v>30</v>
      </c>
      <c r="E32" t="s">
        <v>31</v>
      </c>
      <c r="F32" t="s">
        <v>0</v>
      </c>
      <c r="G32" s="2">
        <v>2</v>
      </c>
      <c r="H32" t="s">
        <v>21</v>
      </c>
      <c r="I32" s="1">
        <v>90.58</v>
      </c>
      <c r="J32" s="1">
        <v>181.16</v>
      </c>
      <c r="K32" s="5">
        <v>19.73</v>
      </c>
      <c r="L32" s="5">
        <f t="shared" si="6"/>
        <v>39.46</v>
      </c>
    </row>
    <row r="33" spans="1:19" x14ac:dyDescent="0.3">
      <c r="A33" t="s">
        <v>19</v>
      </c>
      <c r="B33" t="s">
        <v>85</v>
      </c>
      <c r="C33" s="24">
        <v>44270</v>
      </c>
      <c r="D33" t="s">
        <v>32</v>
      </c>
      <c r="E33" t="s">
        <v>33</v>
      </c>
      <c r="F33" t="s">
        <v>1</v>
      </c>
      <c r="G33" s="2">
        <v>2</v>
      </c>
      <c r="H33" t="s">
        <v>21</v>
      </c>
      <c r="I33" s="1">
        <v>90.58</v>
      </c>
      <c r="J33" s="1">
        <v>181.16</v>
      </c>
      <c r="K33" s="5">
        <v>19.73</v>
      </c>
      <c r="L33" s="5">
        <f t="shared" si="6"/>
        <v>39.46</v>
      </c>
    </row>
    <row r="34" spans="1:19" x14ac:dyDescent="0.3">
      <c r="A34" t="s">
        <v>19</v>
      </c>
      <c r="B34" t="s">
        <v>85</v>
      </c>
      <c r="C34" s="24">
        <v>44270</v>
      </c>
      <c r="D34" t="s">
        <v>34</v>
      </c>
      <c r="E34" t="s">
        <v>35</v>
      </c>
      <c r="F34" t="s">
        <v>2</v>
      </c>
      <c r="G34" s="2">
        <v>2</v>
      </c>
      <c r="H34" t="s">
        <v>21</v>
      </c>
      <c r="I34" s="1">
        <v>90.58</v>
      </c>
      <c r="J34" s="1">
        <v>181.16</v>
      </c>
      <c r="K34" s="5">
        <v>19.73</v>
      </c>
      <c r="L34" s="5">
        <f t="shared" si="6"/>
        <v>39.46</v>
      </c>
    </row>
    <row r="35" spans="1:19" x14ac:dyDescent="0.3">
      <c r="A35" t="s">
        <v>19</v>
      </c>
      <c r="B35" t="s">
        <v>85</v>
      </c>
      <c r="C35" s="24">
        <v>44270</v>
      </c>
      <c r="D35" t="s">
        <v>36</v>
      </c>
      <c r="E35" t="s">
        <v>37</v>
      </c>
      <c r="F35" t="s">
        <v>3</v>
      </c>
      <c r="G35" s="2">
        <v>2</v>
      </c>
      <c r="H35" t="s">
        <v>21</v>
      </c>
      <c r="I35" s="1">
        <v>90.58</v>
      </c>
      <c r="J35" s="1">
        <v>181.16</v>
      </c>
      <c r="K35" s="5">
        <v>19.73</v>
      </c>
      <c r="L35" s="5">
        <f t="shared" si="6"/>
        <v>39.46</v>
      </c>
    </row>
    <row r="36" spans="1:19" x14ac:dyDescent="0.3">
      <c r="A36" t="s">
        <v>19</v>
      </c>
      <c r="B36" t="s">
        <v>86</v>
      </c>
      <c r="C36" s="24">
        <v>44285</v>
      </c>
      <c r="D36" t="s">
        <v>20</v>
      </c>
      <c r="E36" t="s">
        <v>4</v>
      </c>
      <c r="F36" t="s">
        <v>5</v>
      </c>
      <c r="G36" s="2">
        <v>1</v>
      </c>
      <c r="H36" t="s">
        <v>21</v>
      </c>
      <c r="I36" s="1">
        <v>116.4</v>
      </c>
      <c r="J36" s="1">
        <v>116.4</v>
      </c>
      <c r="K36" s="5">
        <v>25</v>
      </c>
      <c r="L36" s="5">
        <f t="shared" si="6"/>
        <v>25</v>
      </c>
    </row>
    <row r="37" spans="1:19" x14ac:dyDescent="0.3">
      <c r="A37" t="s">
        <v>19</v>
      </c>
      <c r="B37" t="s">
        <v>86</v>
      </c>
      <c r="C37" s="24">
        <v>44285</v>
      </c>
      <c r="D37" t="s">
        <v>22</v>
      </c>
      <c r="E37" t="s">
        <v>23</v>
      </c>
      <c r="F37" t="s">
        <v>6</v>
      </c>
      <c r="G37" s="2">
        <v>1</v>
      </c>
      <c r="H37" t="s">
        <v>21</v>
      </c>
      <c r="I37" s="1">
        <v>582</v>
      </c>
      <c r="J37" s="1">
        <v>582</v>
      </c>
      <c r="K37" s="5">
        <v>125</v>
      </c>
      <c r="L37" s="5">
        <f t="shared" si="6"/>
        <v>125</v>
      </c>
    </row>
    <row r="38" spans="1:19" x14ac:dyDescent="0.3">
      <c r="A38" t="s">
        <v>19</v>
      </c>
      <c r="B38" t="s">
        <v>86</v>
      </c>
      <c r="C38" s="24">
        <v>44285</v>
      </c>
      <c r="D38" t="s">
        <v>24</v>
      </c>
      <c r="E38" t="s">
        <v>25</v>
      </c>
      <c r="F38" t="s">
        <v>7</v>
      </c>
      <c r="G38" s="2">
        <v>2</v>
      </c>
      <c r="H38" t="s">
        <v>21</v>
      </c>
      <c r="I38" s="1">
        <v>582</v>
      </c>
      <c r="J38" s="1">
        <v>1164</v>
      </c>
      <c r="K38" s="5">
        <v>125</v>
      </c>
      <c r="L38" s="5">
        <f t="shared" si="6"/>
        <v>250</v>
      </c>
    </row>
    <row r="39" spans="1:19" x14ac:dyDescent="0.3">
      <c r="A39" t="s">
        <v>19</v>
      </c>
      <c r="B39" t="s">
        <v>86</v>
      </c>
      <c r="C39" s="24">
        <v>44285</v>
      </c>
      <c r="D39" t="s">
        <v>26</v>
      </c>
      <c r="E39" t="s">
        <v>27</v>
      </c>
      <c r="F39" t="s">
        <v>8</v>
      </c>
      <c r="G39" s="2">
        <v>1</v>
      </c>
      <c r="H39" t="s">
        <v>21</v>
      </c>
      <c r="I39" s="1">
        <v>583.77</v>
      </c>
      <c r="J39" s="1">
        <v>583.77</v>
      </c>
      <c r="K39" s="5">
        <v>125</v>
      </c>
      <c r="L39" s="5">
        <f t="shared" si="6"/>
        <v>125</v>
      </c>
    </row>
    <row r="40" spans="1:19" x14ac:dyDescent="0.3">
      <c r="A40" t="s">
        <v>19</v>
      </c>
      <c r="B40" t="s">
        <v>86</v>
      </c>
      <c r="C40" s="24">
        <v>44285</v>
      </c>
      <c r="D40" t="s">
        <v>28</v>
      </c>
      <c r="E40" t="s">
        <v>29</v>
      </c>
      <c r="F40" t="s">
        <v>9</v>
      </c>
      <c r="G40" s="2">
        <v>2</v>
      </c>
      <c r="H40" t="s">
        <v>21</v>
      </c>
      <c r="I40" s="1">
        <v>582</v>
      </c>
      <c r="J40" s="1">
        <v>1164</v>
      </c>
      <c r="K40" s="5">
        <v>125</v>
      </c>
      <c r="L40" s="5">
        <f t="shared" si="6"/>
        <v>250</v>
      </c>
    </row>
    <row r="41" spans="1:19" x14ac:dyDescent="0.3">
      <c r="J41" s="1">
        <f>SUM(J27:J40)</f>
        <v>8570.5299999999988</v>
      </c>
      <c r="L41" s="5">
        <f>SUM(L27:L40)</f>
        <v>1857.8400000000001</v>
      </c>
      <c r="M41" s="6">
        <v>0.25</v>
      </c>
      <c r="N41" s="1">
        <f>J41*M41</f>
        <v>2142.6324999999997</v>
      </c>
      <c r="O41" s="9">
        <f>L41*M41</f>
        <v>464.46000000000004</v>
      </c>
      <c r="P41" s="1">
        <v>2196.91</v>
      </c>
      <c r="Q41" s="5">
        <v>472.26</v>
      </c>
      <c r="R41" s="7">
        <f t="shared" ref="R41" si="7">P41/Q41</f>
        <v>4.6519078473722102</v>
      </c>
      <c r="S41" s="22">
        <f t="shared" ref="S41" si="8">P41/J41</f>
        <v>0.25633303891357945</v>
      </c>
    </row>
    <row r="42" spans="1:19" x14ac:dyDescent="0.3">
      <c r="L42" s="7">
        <f>J41/L41</f>
        <v>4.6131690565387755</v>
      </c>
    </row>
    <row r="44" spans="1:19" x14ac:dyDescent="0.3">
      <c r="A44" t="s">
        <v>19</v>
      </c>
      <c r="B44" t="s">
        <v>89</v>
      </c>
      <c r="C44" s="24">
        <v>44329</v>
      </c>
      <c r="D44" t="s">
        <v>30</v>
      </c>
      <c r="E44" t="s">
        <v>31</v>
      </c>
      <c r="F44" t="s">
        <v>0</v>
      </c>
      <c r="G44" s="2">
        <v>2</v>
      </c>
      <c r="H44" t="s">
        <v>21</v>
      </c>
      <c r="I44" s="1">
        <v>89.68</v>
      </c>
      <c r="J44" s="1">
        <v>179.36</v>
      </c>
      <c r="K44" s="5">
        <v>19.73</v>
      </c>
      <c r="L44" s="5">
        <f t="shared" ref="L44:L51" si="9">G44*K44</f>
        <v>39.46</v>
      </c>
    </row>
    <row r="45" spans="1:19" x14ac:dyDescent="0.3">
      <c r="A45" t="s">
        <v>19</v>
      </c>
      <c r="B45" t="s">
        <v>89</v>
      </c>
      <c r="C45" s="24">
        <v>44329</v>
      </c>
      <c r="D45" t="s">
        <v>32</v>
      </c>
      <c r="E45" t="s">
        <v>33</v>
      </c>
      <c r="F45" t="s">
        <v>1</v>
      </c>
      <c r="G45" s="2">
        <v>10</v>
      </c>
      <c r="H45" t="s">
        <v>21</v>
      </c>
      <c r="I45" s="1">
        <v>89.679000000000002</v>
      </c>
      <c r="J45" s="1">
        <v>896.79</v>
      </c>
      <c r="K45" s="5">
        <v>19.73</v>
      </c>
      <c r="L45" s="5">
        <f t="shared" si="9"/>
        <v>197.3</v>
      </c>
    </row>
    <row r="46" spans="1:19" x14ac:dyDescent="0.3">
      <c r="A46" t="s">
        <v>19</v>
      </c>
      <c r="B46" t="s">
        <v>89</v>
      </c>
      <c r="C46" s="24">
        <v>44329</v>
      </c>
      <c r="D46" t="s">
        <v>34</v>
      </c>
      <c r="E46" t="s">
        <v>35</v>
      </c>
      <c r="F46" t="s">
        <v>2</v>
      </c>
      <c r="G46" s="2">
        <v>2</v>
      </c>
      <c r="H46" t="s">
        <v>21</v>
      </c>
      <c r="I46" s="1">
        <v>89.68</v>
      </c>
      <c r="J46" s="1">
        <v>179.36</v>
      </c>
      <c r="K46" s="5">
        <v>19.73</v>
      </c>
      <c r="L46" s="5">
        <f t="shared" si="9"/>
        <v>39.46</v>
      </c>
    </row>
    <row r="47" spans="1:19" x14ac:dyDescent="0.3">
      <c r="A47" t="s">
        <v>19</v>
      </c>
      <c r="B47" t="s">
        <v>89</v>
      </c>
      <c r="C47" s="24">
        <v>44329</v>
      </c>
      <c r="D47" t="s">
        <v>36</v>
      </c>
      <c r="E47" t="s">
        <v>37</v>
      </c>
      <c r="F47" t="s">
        <v>3</v>
      </c>
      <c r="G47" s="2">
        <v>1</v>
      </c>
      <c r="H47" t="s">
        <v>21</v>
      </c>
      <c r="I47" s="1">
        <v>89.68</v>
      </c>
      <c r="J47" s="1">
        <v>89.68</v>
      </c>
      <c r="K47" s="5">
        <v>19.73</v>
      </c>
      <c r="L47" s="5">
        <f t="shared" si="9"/>
        <v>19.73</v>
      </c>
    </row>
    <row r="48" spans="1:19" x14ac:dyDescent="0.3">
      <c r="A48" t="s">
        <v>19</v>
      </c>
      <c r="B48" t="s">
        <v>90</v>
      </c>
      <c r="C48" s="24">
        <v>44329</v>
      </c>
      <c r="D48" t="s">
        <v>20</v>
      </c>
      <c r="E48" t="s">
        <v>4</v>
      </c>
      <c r="F48" t="s">
        <v>5</v>
      </c>
      <c r="G48" s="2">
        <v>2</v>
      </c>
      <c r="H48" t="s">
        <v>21</v>
      </c>
      <c r="I48" s="1">
        <v>113.63500000000001</v>
      </c>
      <c r="J48" s="1">
        <v>227.27</v>
      </c>
      <c r="K48" s="5">
        <v>25</v>
      </c>
      <c r="L48" s="5">
        <f t="shared" si="9"/>
        <v>50</v>
      </c>
    </row>
    <row r="49" spans="1:19" x14ac:dyDescent="0.3">
      <c r="A49" t="s">
        <v>19</v>
      </c>
      <c r="B49" t="s">
        <v>90</v>
      </c>
      <c r="C49" s="24">
        <v>44329</v>
      </c>
      <c r="D49" t="s">
        <v>24</v>
      </c>
      <c r="E49" t="s">
        <v>25</v>
      </c>
      <c r="F49" t="s">
        <v>7</v>
      </c>
      <c r="G49" s="2">
        <v>3</v>
      </c>
      <c r="H49" t="s">
        <v>21</v>
      </c>
      <c r="I49" s="1">
        <v>568.16330000000005</v>
      </c>
      <c r="J49" s="1">
        <v>1704.49</v>
      </c>
      <c r="K49" s="5">
        <v>125</v>
      </c>
      <c r="L49" s="5">
        <f t="shared" si="9"/>
        <v>375</v>
      </c>
    </row>
    <row r="50" spans="1:19" x14ac:dyDescent="0.3">
      <c r="A50" t="s">
        <v>19</v>
      </c>
      <c r="B50" t="s">
        <v>90</v>
      </c>
      <c r="C50" s="24">
        <v>44329</v>
      </c>
      <c r="D50" t="s">
        <v>26</v>
      </c>
      <c r="E50" t="s">
        <v>27</v>
      </c>
      <c r="F50" t="s">
        <v>8</v>
      </c>
      <c r="G50" s="2">
        <v>2</v>
      </c>
      <c r="H50" t="s">
        <v>21</v>
      </c>
      <c r="I50" s="1">
        <v>568.16499999999996</v>
      </c>
      <c r="J50" s="1">
        <v>1136.33</v>
      </c>
      <c r="K50" s="5">
        <v>125</v>
      </c>
      <c r="L50" s="5">
        <f t="shared" si="9"/>
        <v>250</v>
      </c>
    </row>
    <row r="51" spans="1:19" x14ac:dyDescent="0.3">
      <c r="A51" t="s">
        <v>19</v>
      </c>
      <c r="B51" t="s">
        <v>90</v>
      </c>
      <c r="C51" s="24">
        <v>44329</v>
      </c>
      <c r="D51" t="s">
        <v>28</v>
      </c>
      <c r="E51" t="s">
        <v>29</v>
      </c>
      <c r="F51" t="s">
        <v>9</v>
      </c>
      <c r="G51" s="2">
        <v>2</v>
      </c>
      <c r="H51" t="s">
        <v>21</v>
      </c>
      <c r="I51" s="1">
        <v>568.16499999999996</v>
      </c>
      <c r="J51" s="1">
        <v>1136.33</v>
      </c>
      <c r="K51" s="5">
        <v>125</v>
      </c>
      <c r="L51" s="5">
        <f t="shared" si="9"/>
        <v>250</v>
      </c>
    </row>
    <row r="52" spans="1:19" x14ac:dyDescent="0.3">
      <c r="J52" s="1">
        <f>SUM(J44:J51)</f>
        <v>5549.6100000000006</v>
      </c>
      <c r="L52" s="5">
        <f>SUM(L44:L51)</f>
        <v>1220.95</v>
      </c>
      <c r="M52" s="6">
        <v>0.25</v>
      </c>
      <c r="N52" s="1">
        <f>J52*M52</f>
        <v>1387.4025000000001</v>
      </c>
      <c r="O52" s="9">
        <f>L52*M52</f>
        <v>305.23750000000001</v>
      </c>
      <c r="P52" s="1">
        <v>1354.5</v>
      </c>
      <c r="Q52" s="5">
        <v>302.04000000000002</v>
      </c>
      <c r="R52" s="7">
        <f t="shared" ref="R52" si="10">P52/Q52</f>
        <v>4.484505363528009</v>
      </c>
      <c r="S52" s="22">
        <f t="shared" ref="S52" si="11">P52/J52</f>
        <v>0.24407120500359483</v>
      </c>
    </row>
    <row r="53" spans="1:19" x14ac:dyDescent="0.3">
      <c r="L53" s="7">
        <f>J52/L52</f>
        <v>4.545321266227119</v>
      </c>
    </row>
    <row r="55" spans="1:19" x14ac:dyDescent="0.3">
      <c r="A55" t="s">
        <v>19</v>
      </c>
      <c r="B55" t="s">
        <v>92</v>
      </c>
      <c r="C55" s="24">
        <v>44349</v>
      </c>
      <c r="D55" t="s">
        <v>22</v>
      </c>
      <c r="E55" t="s">
        <v>23</v>
      </c>
      <c r="F55" t="s">
        <v>6</v>
      </c>
      <c r="G55" s="2">
        <v>2</v>
      </c>
      <c r="H55" t="s">
        <v>21</v>
      </c>
      <c r="I55" s="1">
        <v>559.36500000000001</v>
      </c>
      <c r="J55" s="1">
        <v>1118.73</v>
      </c>
      <c r="K55" s="5">
        <v>125</v>
      </c>
      <c r="L55" s="5">
        <f t="shared" ref="L55:L64" si="12">G55*K55</f>
        <v>250</v>
      </c>
    </row>
    <row r="56" spans="1:19" x14ac:dyDescent="0.3">
      <c r="A56" t="s">
        <v>19</v>
      </c>
      <c r="B56" t="s">
        <v>92</v>
      </c>
      <c r="C56" s="24">
        <v>44349</v>
      </c>
      <c r="D56" t="s">
        <v>24</v>
      </c>
      <c r="E56" t="s">
        <v>25</v>
      </c>
      <c r="F56" t="s">
        <v>7</v>
      </c>
      <c r="G56" s="2">
        <v>2</v>
      </c>
      <c r="H56" t="s">
        <v>21</v>
      </c>
      <c r="I56" s="1">
        <v>559.36500000000001</v>
      </c>
      <c r="J56" s="1">
        <v>1118.73</v>
      </c>
      <c r="K56" s="5">
        <v>125</v>
      </c>
      <c r="L56" s="5">
        <f t="shared" si="12"/>
        <v>250</v>
      </c>
    </row>
    <row r="57" spans="1:19" x14ac:dyDescent="0.3">
      <c r="A57" t="s">
        <v>19</v>
      </c>
      <c r="B57" t="s">
        <v>92</v>
      </c>
      <c r="C57" s="24">
        <v>44349</v>
      </c>
      <c r="D57" t="s">
        <v>26</v>
      </c>
      <c r="E57" t="s">
        <v>27</v>
      </c>
      <c r="F57" t="s">
        <v>8</v>
      </c>
      <c r="G57" s="2">
        <v>3</v>
      </c>
      <c r="H57" t="s">
        <v>21</v>
      </c>
      <c r="I57" s="1">
        <v>559.36329999999998</v>
      </c>
      <c r="J57" s="1">
        <v>1678.09</v>
      </c>
      <c r="K57" s="5">
        <v>125</v>
      </c>
      <c r="L57" s="5">
        <f t="shared" si="12"/>
        <v>375</v>
      </c>
    </row>
    <row r="58" spans="1:19" x14ac:dyDescent="0.3">
      <c r="A58" t="s">
        <v>19</v>
      </c>
      <c r="B58" t="s">
        <v>92</v>
      </c>
      <c r="C58" s="24">
        <v>44349</v>
      </c>
      <c r="D58" t="s">
        <v>28</v>
      </c>
      <c r="E58" t="s">
        <v>29</v>
      </c>
      <c r="F58" t="s">
        <v>9</v>
      </c>
      <c r="G58" s="2">
        <v>2</v>
      </c>
      <c r="H58" t="s">
        <v>21</v>
      </c>
      <c r="I58" s="1">
        <v>559.36500000000001</v>
      </c>
      <c r="J58" s="1">
        <v>1118.73</v>
      </c>
      <c r="K58" s="5">
        <v>125</v>
      </c>
      <c r="L58" s="5">
        <f t="shared" si="12"/>
        <v>250</v>
      </c>
    </row>
    <row r="59" spans="1:19" x14ac:dyDescent="0.3">
      <c r="A59" t="s">
        <v>19</v>
      </c>
      <c r="B59" t="s">
        <v>93</v>
      </c>
      <c r="C59" s="24">
        <v>44368</v>
      </c>
      <c r="D59" t="s">
        <v>20</v>
      </c>
      <c r="E59" t="s">
        <v>4</v>
      </c>
      <c r="F59" t="s">
        <v>5</v>
      </c>
      <c r="G59" s="2">
        <v>2</v>
      </c>
      <c r="H59" t="s">
        <v>21</v>
      </c>
      <c r="I59" s="1">
        <v>113.76</v>
      </c>
      <c r="J59" s="1">
        <v>227.52</v>
      </c>
      <c r="K59" s="5">
        <v>25</v>
      </c>
      <c r="L59" s="5">
        <f t="shared" si="12"/>
        <v>50</v>
      </c>
    </row>
    <row r="60" spans="1:19" x14ac:dyDescent="0.3">
      <c r="A60" t="s">
        <v>19</v>
      </c>
      <c r="B60" t="s">
        <v>93</v>
      </c>
      <c r="C60" s="24">
        <v>44368</v>
      </c>
      <c r="D60" t="s">
        <v>22</v>
      </c>
      <c r="E60" t="s">
        <v>23</v>
      </c>
      <c r="F60" t="s">
        <v>6</v>
      </c>
      <c r="G60" s="2">
        <v>1</v>
      </c>
      <c r="H60" t="s">
        <v>21</v>
      </c>
      <c r="I60" s="1">
        <v>568.79</v>
      </c>
      <c r="J60" s="1">
        <v>568.79</v>
      </c>
      <c r="K60" s="5">
        <v>125</v>
      </c>
      <c r="L60" s="5">
        <f t="shared" si="12"/>
        <v>125</v>
      </c>
    </row>
    <row r="61" spans="1:19" x14ac:dyDescent="0.3">
      <c r="A61" t="s">
        <v>19</v>
      </c>
      <c r="B61" t="s">
        <v>94</v>
      </c>
      <c r="C61" s="24">
        <v>44376</v>
      </c>
      <c r="D61" t="s">
        <v>30</v>
      </c>
      <c r="E61" t="s">
        <v>31</v>
      </c>
      <c r="F61" t="s">
        <v>0</v>
      </c>
      <c r="G61" s="2">
        <v>5</v>
      </c>
      <c r="H61" t="s">
        <v>21</v>
      </c>
      <c r="I61" s="1">
        <v>88.965999999999994</v>
      </c>
      <c r="J61" s="1">
        <v>444.83</v>
      </c>
      <c r="K61" s="5">
        <v>19.73</v>
      </c>
      <c r="L61" s="5">
        <f t="shared" si="12"/>
        <v>98.65</v>
      </c>
    </row>
    <row r="62" spans="1:19" x14ac:dyDescent="0.3">
      <c r="A62" t="s">
        <v>19</v>
      </c>
      <c r="B62" t="s">
        <v>94</v>
      </c>
      <c r="C62" s="24">
        <v>44376</v>
      </c>
      <c r="D62" t="s">
        <v>32</v>
      </c>
      <c r="E62" t="s">
        <v>33</v>
      </c>
      <c r="F62" t="s">
        <v>1</v>
      </c>
      <c r="G62" s="2">
        <v>10</v>
      </c>
      <c r="H62" t="s">
        <v>21</v>
      </c>
      <c r="I62" s="1">
        <v>88.966999999999999</v>
      </c>
      <c r="J62" s="1">
        <v>889.67</v>
      </c>
      <c r="K62" s="5">
        <v>19.73</v>
      </c>
      <c r="L62" s="5">
        <f t="shared" si="12"/>
        <v>197.3</v>
      </c>
    </row>
    <row r="63" spans="1:19" x14ac:dyDescent="0.3">
      <c r="A63" t="s">
        <v>19</v>
      </c>
      <c r="B63" t="s">
        <v>94</v>
      </c>
      <c r="C63" s="24">
        <v>44376</v>
      </c>
      <c r="D63" t="s">
        <v>34</v>
      </c>
      <c r="E63" t="s">
        <v>35</v>
      </c>
      <c r="F63" t="s">
        <v>2</v>
      </c>
      <c r="G63" s="2">
        <v>7</v>
      </c>
      <c r="H63" t="s">
        <v>21</v>
      </c>
      <c r="I63" s="1">
        <v>88.967100000000002</v>
      </c>
      <c r="J63" s="1">
        <v>622.77</v>
      </c>
      <c r="K63" s="5">
        <v>19.73</v>
      </c>
      <c r="L63" s="5">
        <f t="shared" si="12"/>
        <v>138.11000000000001</v>
      </c>
    </row>
    <row r="64" spans="1:19" x14ac:dyDescent="0.3">
      <c r="A64" t="s">
        <v>19</v>
      </c>
      <c r="B64" t="s">
        <v>94</v>
      </c>
      <c r="C64" s="24">
        <v>44376</v>
      </c>
      <c r="D64" t="s">
        <v>36</v>
      </c>
      <c r="E64" t="s">
        <v>37</v>
      </c>
      <c r="F64" t="s">
        <v>3</v>
      </c>
      <c r="G64" s="2">
        <v>6</v>
      </c>
      <c r="H64" t="s">
        <v>21</v>
      </c>
      <c r="I64" s="1">
        <v>88.9666</v>
      </c>
      <c r="J64" s="1">
        <v>533.79999999999995</v>
      </c>
      <c r="K64" s="5">
        <v>19.73</v>
      </c>
      <c r="L64" s="5">
        <f t="shared" si="12"/>
        <v>118.38</v>
      </c>
    </row>
    <row r="65" spans="1:19" x14ac:dyDescent="0.3">
      <c r="J65" s="1">
        <f>SUM(J55:J64)</f>
        <v>8321.66</v>
      </c>
      <c r="L65" s="5">
        <f>SUM(L55:L64)</f>
        <v>1852.44</v>
      </c>
      <c r="M65" s="6">
        <v>0.25</v>
      </c>
      <c r="N65" s="1">
        <f>J65*M65</f>
        <v>2080.415</v>
      </c>
      <c r="O65" s="9">
        <f>L65*M65</f>
        <v>463.11</v>
      </c>
      <c r="P65" s="1">
        <v>2055.94</v>
      </c>
      <c r="Q65" s="5">
        <v>455.63</v>
      </c>
      <c r="R65" s="7">
        <f t="shared" ref="R65" si="13">P65/Q65</f>
        <v>4.5123016482672345</v>
      </c>
      <c r="S65" s="22">
        <f t="shared" ref="S65" si="14">P65/J65</f>
        <v>0.24705888007921498</v>
      </c>
    </row>
    <row r="68" spans="1:19" x14ac:dyDescent="0.3">
      <c r="A68" t="s">
        <v>19</v>
      </c>
      <c r="B68" t="s">
        <v>96</v>
      </c>
      <c r="C68" s="24">
        <v>44390</v>
      </c>
      <c r="D68" t="s">
        <v>22</v>
      </c>
      <c r="E68" t="s">
        <v>23</v>
      </c>
      <c r="F68" t="s">
        <v>6</v>
      </c>
      <c r="G68" s="2">
        <v>1</v>
      </c>
      <c r="H68" t="s">
        <v>21</v>
      </c>
      <c r="I68" s="1">
        <v>569.49</v>
      </c>
      <c r="J68" s="1">
        <v>569.49</v>
      </c>
      <c r="K68" s="5">
        <v>125</v>
      </c>
      <c r="L68" s="5">
        <f t="shared" ref="L68:L77" si="15">G68*K68</f>
        <v>125</v>
      </c>
    </row>
    <row r="69" spans="1:19" x14ac:dyDescent="0.3">
      <c r="A69" t="s">
        <v>19</v>
      </c>
      <c r="B69" t="s">
        <v>96</v>
      </c>
      <c r="C69" s="24">
        <v>44390</v>
      </c>
      <c r="D69" t="s">
        <v>24</v>
      </c>
      <c r="E69" t="s">
        <v>25</v>
      </c>
      <c r="F69" t="s">
        <v>7</v>
      </c>
      <c r="G69" s="2">
        <v>2</v>
      </c>
      <c r="H69" t="s">
        <v>21</v>
      </c>
      <c r="I69" s="1">
        <v>569.49</v>
      </c>
      <c r="J69" s="1">
        <v>1138.98</v>
      </c>
      <c r="K69" s="5">
        <v>125</v>
      </c>
      <c r="L69" s="5">
        <f t="shared" si="15"/>
        <v>250</v>
      </c>
    </row>
    <row r="70" spans="1:19" x14ac:dyDescent="0.3">
      <c r="A70" t="s">
        <v>19</v>
      </c>
      <c r="B70" t="s">
        <v>96</v>
      </c>
      <c r="C70" s="24">
        <v>44390</v>
      </c>
      <c r="D70" t="s">
        <v>26</v>
      </c>
      <c r="E70" t="s">
        <v>27</v>
      </c>
      <c r="F70" t="s">
        <v>8</v>
      </c>
      <c r="G70" s="2">
        <v>1</v>
      </c>
      <c r="H70" t="s">
        <v>21</v>
      </c>
      <c r="I70" s="1">
        <v>569.49</v>
      </c>
      <c r="J70" s="1">
        <v>569.49</v>
      </c>
      <c r="K70" s="5">
        <v>125</v>
      </c>
      <c r="L70" s="5">
        <f t="shared" si="15"/>
        <v>125</v>
      </c>
    </row>
    <row r="71" spans="1:19" x14ac:dyDescent="0.3">
      <c r="A71" t="s">
        <v>19</v>
      </c>
      <c r="B71" t="s">
        <v>96</v>
      </c>
      <c r="C71" s="24">
        <v>44390</v>
      </c>
      <c r="D71" t="s">
        <v>28</v>
      </c>
      <c r="E71" t="s">
        <v>29</v>
      </c>
      <c r="F71" t="s">
        <v>9</v>
      </c>
      <c r="G71" s="2">
        <v>1</v>
      </c>
      <c r="H71" t="s">
        <v>21</v>
      </c>
      <c r="I71" s="1">
        <v>569.49</v>
      </c>
      <c r="J71" s="1">
        <v>569.49</v>
      </c>
      <c r="K71" s="5">
        <v>125</v>
      </c>
      <c r="L71" s="5">
        <f t="shared" si="15"/>
        <v>125</v>
      </c>
    </row>
    <row r="72" spans="1:19" x14ac:dyDescent="0.3">
      <c r="A72" t="s">
        <v>19</v>
      </c>
      <c r="B72" t="s">
        <v>97</v>
      </c>
      <c r="C72" s="24">
        <v>44390</v>
      </c>
      <c r="D72" t="s">
        <v>98</v>
      </c>
      <c r="E72" t="s">
        <v>99</v>
      </c>
      <c r="F72" t="s">
        <v>100</v>
      </c>
      <c r="G72" s="2">
        <v>3</v>
      </c>
      <c r="H72" t="s">
        <v>21</v>
      </c>
      <c r="I72" s="1">
        <v>128.61330000000001</v>
      </c>
      <c r="J72" s="1">
        <v>385.84</v>
      </c>
      <c r="K72" s="5">
        <v>28.23</v>
      </c>
      <c r="L72" s="5">
        <f t="shared" si="15"/>
        <v>84.69</v>
      </c>
    </row>
    <row r="73" spans="1:19" x14ac:dyDescent="0.3">
      <c r="A73" t="s">
        <v>19</v>
      </c>
      <c r="B73" t="s">
        <v>101</v>
      </c>
      <c r="C73" s="24">
        <v>44393</v>
      </c>
      <c r="D73" t="s">
        <v>98</v>
      </c>
      <c r="E73" t="s">
        <v>99</v>
      </c>
      <c r="F73" t="s">
        <v>100</v>
      </c>
      <c r="G73" s="2">
        <v>15</v>
      </c>
      <c r="H73" t="s">
        <v>21</v>
      </c>
      <c r="I73" s="1">
        <v>129.2286</v>
      </c>
      <c r="J73" s="1">
        <v>1938.43</v>
      </c>
      <c r="K73" s="5">
        <v>28.23</v>
      </c>
      <c r="L73" s="5">
        <f t="shared" si="15"/>
        <v>423.45</v>
      </c>
    </row>
    <row r="74" spans="1:19" x14ac:dyDescent="0.3">
      <c r="A74" t="s">
        <v>19</v>
      </c>
      <c r="B74" t="s">
        <v>101</v>
      </c>
      <c r="C74" s="24">
        <v>44393</v>
      </c>
      <c r="D74" t="s">
        <v>30</v>
      </c>
      <c r="E74" t="s">
        <v>31</v>
      </c>
      <c r="F74" t="s">
        <v>0</v>
      </c>
      <c r="G74" s="2">
        <v>30</v>
      </c>
      <c r="H74" t="s">
        <v>21</v>
      </c>
      <c r="I74" s="1">
        <v>90.317999999999998</v>
      </c>
      <c r="J74" s="1">
        <v>2709.54</v>
      </c>
      <c r="K74" s="5">
        <v>19.73</v>
      </c>
      <c r="L74" s="5">
        <f t="shared" si="15"/>
        <v>591.9</v>
      </c>
    </row>
    <row r="75" spans="1:19" x14ac:dyDescent="0.3">
      <c r="A75" t="s">
        <v>19</v>
      </c>
      <c r="B75" t="s">
        <v>101</v>
      </c>
      <c r="C75" s="24">
        <v>44393</v>
      </c>
      <c r="D75" t="s">
        <v>32</v>
      </c>
      <c r="E75" t="s">
        <v>33</v>
      </c>
      <c r="F75" t="s">
        <v>1</v>
      </c>
      <c r="G75" s="2">
        <v>30</v>
      </c>
      <c r="H75" t="s">
        <v>21</v>
      </c>
      <c r="I75" s="1">
        <v>90.317999999999998</v>
      </c>
      <c r="J75" s="1">
        <v>2709.54</v>
      </c>
      <c r="K75" s="5">
        <v>19.73</v>
      </c>
      <c r="L75" s="5">
        <f t="shared" si="15"/>
        <v>591.9</v>
      </c>
    </row>
    <row r="76" spans="1:19" x14ac:dyDescent="0.3">
      <c r="A76" t="s">
        <v>19</v>
      </c>
      <c r="B76" t="s">
        <v>101</v>
      </c>
      <c r="C76" s="24">
        <v>44393</v>
      </c>
      <c r="D76" t="s">
        <v>34</v>
      </c>
      <c r="E76" t="s">
        <v>35</v>
      </c>
      <c r="F76" t="s">
        <v>2</v>
      </c>
      <c r="G76" s="2">
        <v>30</v>
      </c>
      <c r="H76" t="s">
        <v>21</v>
      </c>
      <c r="I76" s="1">
        <v>90.317999999999998</v>
      </c>
      <c r="J76" s="1">
        <v>2709.54</v>
      </c>
      <c r="K76" s="5">
        <v>19.73</v>
      </c>
      <c r="L76" s="5">
        <f t="shared" si="15"/>
        <v>591.9</v>
      </c>
    </row>
    <row r="77" spans="1:19" x14ac:dyDescent="0.3">
      <c r="A77" t="s">
        <v>19</v>
      </c>
      <c r="B77" t="s">
        <v>101</v>
      </c>
      <c r="C77" s="24">
        <v>44393</v>
      </c>
      <c r="D77" t="s">
        <v>36</v>
      </c>
      <c r="E77" t="s">
        <v>37</v>
      </c>
      <c r="F77" t="s">
        <v>3</v>
      </c>
      <c r="G77" s="2">
        <v>30</v>
      </c>
      <c r="H77" t="s">
        <v>21</v>
      </c>
      <c r="I77" s="1">
        <v>90.317999999999998</v>
      </c>
      <c r="J77" s="1">
        <v>2709.54</v>
      </c>
      <c r="K77" s="5">
        <v>19.73</v>
      </c>
      <c r="L77" s="5">
        <f t="shared" si="15"/>
        <v>591.9</v>
      </c>
    </row>
    <row r="78" spans="1:19" x14ac:dyDescent="0.3">
      <c r="A78" t="s">
        <v>19</v>
      </c>
      <c r="B78" t="s">
        <v>113</v>
      </c>
      <c r="C78" s="24">
        <v>44410</v>
      </c>
      <c r="D78" t="s">
        <v>114</v>
      </c>
      <c r="E78" t="s">
        <v>115</v>
      </c>
      <c r="F78" t="s">
        <v>116</v>
      </c>
      <c r="G78" s="2">
        <v>20</v>
      </c>
      <c r="H78" t="s">
        <v>21</v>
      </c>
      <c r="I78" s="1">
        <v>4115.79</v>
      </c>
      <c r="J78" s="1">
        <v>82315.8</v>
      </c>
    </row>
    <row r="79" spans="1:19" x14ac:dyDescent="0.3">
      <c r="A79" t="s">
        <v>19</v>
      </c>
      <c r="B79" t="s">
        <v>117</v>
      </c>
      <c r="C79" s="24">
        <v>44411</v>
      </c>
      <c r="D79" t="s">
        <v>98</v>
      </c>
      <c r="E79" t="s">
        <v>99</v>
      </c>
      <c r="F79" t="s">
        <v>100</v>
      </c>
      <c r="G79" s="2">
        <v>5</v>
      </c>
      <c r="H79" t="s">
        <v>21</v>
      </c>
      <c r="I79" s="1">
        <v>128.76</v>
      </c>
      <c r="J79" s="1">
        <v>643.79999999999995</v>
      </c>
      <c r="K79" s="5">
        <v>28.23</v>
      </c>
      <c r="L79" s="5">
        <f t="shared" ref="L79:L96" si="16">G79*K79</f>
        <v>141.15</v>
      </c>
    </row>
    <row r="80" spans="1:19" x14ac:dyDescent="0.3">
      <c r="A80" t="s">
        <v>19</v>
      </c>
      <c r="B80" t="s">
        <v>109</v>
      </c>
      <c r="C80" s="24">
        <v>44412</v>
      </c>
      <c r="D80" t="s">
        <v>98</v>
      </c>
      <c r="E80" t="s">
        <v>99</v>
      </c>
      <c r="F80" t="s">
        <v>100</v>
      </c>
      <c r="G80" s="2">
        <v>30</v>
      </c>
      <c r="H80" t="s">
        <v>21</v>
      </c>
      <c r="I80" s="1">
        <v>128.53960000000001</v>
      </c>
      <c r="J80" s="1">
        <v>3856.19</v>
      </c>
      <c r="K80" s="5">
        <v>28.23</v>
      </c>
      <c r="L80" s="5">
        <f t="shared" si="16"/>
        <v>846.9</v>
      </c>
    </row>
    <row r="81" spans="1:12" x14ac:dyDescent="0.3">
      <c r="A81" t="s">
        <v>19</v>
      </c>
      <c r="B81" t="s">
        <v>109</v>
      </c>
      <c r="C81" s="24">
        <v>44412</v>
      </c>
      <c r="D81" t="s">
        <v>30</v>
      </c>
      <c r="E81" t="s">
        <v>31</v>
      </c>
      <c r="F81" t="s">
        <v>0</v>
      </c>
      <c r="G81" s="2">
        <v>60</v>
      </c>
      <c r="H81" t="s">
        <v>21</v>
      </c>
      <c r="I81" s="1">
        <v>89.836600000000004</v>
      </c>
      <c r="J81" s="1">
        <v>5390.2</v>
      </c>
      <c r="K81" s="5">
        <v>19.73</v>
      </c>
      <c r="L81" s="5">
        <f t="shared" si="16"/>
        <v>1183.8</v>
      </c>
    </row>
    <row r="82" spans="1:12" x14ac:dyDescent="0.3">
      <c r="A82" t="s">
        <v>19</v>
      </c>
      <c r="B82" t="s">
        <v>109</v>
      </c>
      <c r="C82" s="24">
        <v>44412</v>
      </c>
      <c r="D82" t="s">
        <v>32</v>
      </c>
      <c r="E82" t="s">
        <v>33</v>
      </c>
      <c r="F82" t="s">
        <v>1</v>
      </c>
      <c r="G82" s="2">
        <v>60</v>
      </c>
      <c r="H82" t="s">
        <v>21</v>
      </c>
      <c r="I82" s="1">
        <v>89.836600000000004</v>
      </c>
      <c r="J82" s="1">
        <v>5390.2</v>
      </c>
      <c r="K82" s="5">
        <v>19.73</v>
      </c>
      <c r="L82" s="5">
        <f t="shared" si="16"/>
        <v>1183.8</v>
      </c>
    </row>
    <row r="83" spans="1:12" x14ac:dyDescent="0.3">
      <c r="A83" t="s">
        <v>19</v>
      </c>
      <c r="B83" t="s">
        <v>109</v>
      </c>
      <c r="C83" s="24">
        <v>44412</v>
      </c>
      <c r="D83" t="s">
        <v>34</v>
      </c>
      <c r="E83" t="s">
        <v>35</v>
      </c>
      <c r="F83" t="s">
        <v>2</v>
      </c>
      <c r="G83" s="2">
        <v>60</v>
      </c>
      <c r="H83" t="s">
        <v>21</v>
      </c>
      <c r="I83" s="1">
        <v>89.836600000000004</v>
      </c>
      <c r="J83" s="1">
        <v>5390.2</v>
      </c>
      <c r="K83" s="5">
        <v>19.73</v>
      </c>
      <c r="L83" s="5">
        <f t="shared" si="16"/>
        <v>1183.8</v>
      </c>
    </row>
    <row r="84" spans="1:12" x14ac:dyDescent="0.3">
      <c r="A84" t="s">
        <v>19</v>
      </c>
      <c r="B84" t="s">
        <v>109</v>
      </c>
      <c r="C84" s="24">
        <v>44412</v>
      </c>
      <c r="D84" t="s">
        <v>36</v>
      </c>
      <c r="E84" t="s">
        <v>37</v>
      </c>
      <c r="F84" t="s">
        <v>3</v>
      </c>
      <c r="G84" s="2">
        <v>60</v>
      </c>
      <c r="H84" t="s">
        <v>21</v>
      </c>
      <c r="I84" s="1">
        <v>89.836600000000004</v>
      </c>
      <c r="J84" s="1">
        <v>5390.2</v>
      </c>
      <c r="K84" s="5">
        <v>19.73</v>
      </c>
      <c r="L84" s="5">
        <f t="shared" si="16"/>
        <v>1183.8</v>
      </c>
    </row>
    <row r="85" spans="1:12" x14ac:dyDescent="0.3">
      <c r="A85" t="s">
        <v>19</v>
      </c>
      <c r="B85" t="s">
        <v>110</v>
      </c>
      <c r="C85" s="24">
        <v>44431</v>
      </c>
      <c r="D85" t="s">
        <v>30</v>
      </c>
      <c r="E85" t="s">
        <v>31</v>
      </c>
      <c r="F85" t="s">
        <v>0</v>
      </c>
      <c r="G85" s="2">
        <v>20</v>
      </c>
      <c r="H85" t="s">
        <v>21</v>
      </c>
      <c r="I85" s="1">
        <v>90.521000000000001</v>
      </c>
      <c r="J85" s="1">
        <v>1810.42</v>
      </c>
      <c r="K85" s="5">
        <v>19.73</v>
      </c>
      <c r="L85" s="5">
        <f t="shared" si="16"/>
        <v>394.6</v>
      </c>
    </row>
    <row r="86" spans="1:12" x14ac:dyDescent="0.3">
      <c r="A86" t="s">
        <v>19</v>
      </c>
      <c r="B86" t="s">
        <v>110</v>
      </c>
      <c r="C86" s="24">
        <v>44431</v>
      </c>
      <c r="D86" t="s">
        <v>32</v>
      </c>
      <c r="E86" t="s">
        <v>33</v>
      </c>
      <c r="F86" t="s">
        <v>1</v>
      </c>
      <c r="G86" s="2">
        <v>20</v>
      </c>
      <c r="H86" t="s">
        <v>21</v>
      </c>
      <c r="I86" s="1">
        <v>90.521000000000001</v>
      </c>
      <c r="J86" s="1">
        <v>1810.42</v>
      </c>
      <c r="K86" s="5">
        <v>19.73</v>
      </c>
      <c r="L86" s="5">
        <f t="shared" si="16"/>
        <v>394.6</v>
      </c>
    </row>
    <row r="87" spans="1:12" x14ac:dyDescent="0.3">
      <c r="A87" t="s">
        <v>19</v>
      </c>
      <c r="B87" t="s">
        <v>110</v>
      </c>
      <c r="C87" s="24">
        <v>44431</v>
      </c>
      <c r="D87" t="s">
        <v>34</v>
      </c>
      <c r="E87" t="s">
        <v>35</v>
      </c>
      <c r="F87" t="s">
        <v>2</v>
      </c>
      <c r="G87" s="2">
        <v>20</v>
      </c>
      <c r="H87" t="s">
        <v>21</v>
      </c>
      <c r="I87" s="1">
        <v>90.521000000000001</v>
      </c>
      <c r="J87" s="1">
        <v>1810.42</v>
      </c>
      <c r="K87" s="5">
        <v>19.73</v>
      </c>
      <c r="L87" s="5">
        <f t="shared" si="16"/>
        <v>394.6</v>
      </c>
    </row>
    <row r="88" spans="1:12" x14ac:dyDescent="0.3">
      <c r="A88" t="s">
        <v>19</v>
      </c>
      <c r="B88" t="s">
        <v>110</v>
      </c>
      <c r="C88" s="24">
        <v>44431</v>
      </c>
      <c r="D88" t="s">
        <v>36</v>
      </c>
      <c r="E88" t="s">
        <v>37</v>
      </c>
      <c r="F88" t="s">
        <v>3</v>
      </c>
      <c r="G88" s="2">
        <v>20</v>
      </c>
      <c r="H88" t="s">
        <v>21</v>
      </c>
      <c r="I88" s="1">
        <v>90.521000000000001</v>
      </c>
      <c r="J88" s="1">
        <v>1810.42</v>
      </c>
      <c r="K88" s="5">
        <v>19.73</v>
      </c>
      <c r="L88" s="5">
        <f t="shared" si="16"/>
        <v>394.6</v>
      </c>
    </row>
    <row r="89" spans="1:12" x14ac:dyDescent="0.3">
      <c r="A89" t="s">
        <v>19</v>
      </c>
      <c r="B89" t="s">
        <v>111</v>
      </c>
      <c r="C89" s="24">
        <v>44431</v>
      </c>
      <c r="D89" t="s">
        <v>30</v>
      </c>
      <c r="E89" t="s">
        <v>31</v>
      </c>
      <c r="F89" t="s">
        <v>0</v>
      </c>
      <c r="G89" s="2">
        <v>10</v>
      </c>
      <c r="H89" t="s">
        <v>21</v>
      </c>
      <c r="I89" s="1">
        <v>90.521000000000001</v>
      </c>
      <c r="J89" s="1">
        <v>905.21</v>
      </c>
      <c r="K89" s="5">
        <v>19.73</v>
      </c>
      <c r="L89" s="5">
        <f t="shared" si="16"/>
        <v>197.3</v>
      </c>
    </row>
    <row r="90" spans="1:12" x14ac:dyDescent="0.3">
      <c r="A90" t="s">
        <v>19</v>
      </c>
      <c r="B90" t="s">
        <v>111</v>
      </c>
      <c r="C90" s="24">
        <v>44431</v>
      </c>
      <c r="D90" t="s">
        <v>32</v>
      </c>
      <c r="E90" t="s">
        <v>33</v>
      </c>
      <c r="F90" t="s">
        <v>1</v>
      </c>
      <c r="G90" s="2">
        <v>10</v>
      </c>
      <c r="H90" t="s">
        <v>21</v>
      </c>
      <c r="I90" s="1">
        <v>90.521000000000001</v>
      </c>
      <c r="J90" s="1">
        <v>905.21</v>
      </c>
      <c r="K90" s="5">
        <v>19.73</v>
      </c>
      <c r="L90" s="5">
        <f t="shared" si="16"/>
        <v>197.3</v>
      </c>
    </row>
    <row r="91" spans="1:12" x14ac:dyDescent="0.3">
      <c r="A91" t="s">
        <v>19</v>
      </c>
      <c r="B91" t="s">
        <v>111</v>
      </c>
      <c r="C91" s="24">
        <v>44431</v>
      </c>
      <c r="D91" t="s">
        <v>34</v>
      </c>
      <c r="E91" t="s">
        <v>35</v>
      </c>
      <c r="F91" t="s">
        <v>2</v>
      </c>
      <c r="G91" s="2">
        <v>10</v>
      </c>
      <c r="H91" t="s">
        <v>21</v>
      </c>
      <c r="I91" s="1">
        <v>90.521000000000001</v>
      </c>
      <c r="J91" s="1">
        <v>905.21</v>
      </c>
      <c r="K91" s="5">
        <v>19.73</v>
      </c>
      <c r="L91" s="5">
        <f t="shared" si="16"/>
        <v>197.3</v>
      </c>
    </row>
    <row r="92" spans="1:12" x14ac:dyDescent="0.3">
      <c r="A92" t="s">
        <v>19</v>
      </c>
      <c r="B92" t="s">
        <v>111</v>
      </c>
      <c r="C92" s="24">
        <v>44431</v>
      </c>
      <c r="D92" t="s">
        <v>36</v>
      </c>
      <c r="E92" t="s">
        <v>37</v>
      </c>
      <c r="F92" t="s">
        <v>3</v>
      </c>
      <c r="G92" s="2">
        <v>10</v>
      </c>
      <c r="H92" t="s">
        <v>21</v>
      </c>
      <c r="I92" s="1">
        <v>90.521000000000001</v>
      </c>
      <c r="J92" s="1">
        <v>905.21</v>
      </c>
      <c r="K92" s="5">
        <v>19.73</v>
      </c>
      <c r="L92" s="5">
        <f t="shared" si="16"/>
        <v>197.3</v>
      </c>
    </row>
    <row r="93" spans="1:12" x14ac:dyDescent="0.3">
      <c r="A93" t="s">
        <v>19</v>
      </c>
      <c r="B93" t="s">
        <v>112</v>
      </c>
      <c r="C93" s="24">
        <v>44433</v>
      </c>
      <c r="D93" t="s">
        <v>30</v>
      </c>
      <c r="E93" t="s">
        <v>31</v>
      </c>
      <c r="F93" t="s">
        <v>0</v>
      </c>
      <c r="G93" s="2">
        <v>30</v>
      </c>
      <c r="H93" t="s">
        <v>21</v>
      </c>
      <c r="I93" s="1">
        <v>90.457999999999998</v>
      </c>
      <c r="J93" s="1">
        <v>2713.74</v>
      </c>
      <c r="K93" s="5">
        <v>19.73</v>
      </c>
      <c r="L93" s="5">
        <f t="shared" si="16"/>
        <v>591.9</v>
      </c>
    </row>
    <row r="94" spans="1:12" x14ac:dyDescent="0.3">
      <c r="A94" t="s">
        <v>19</v>
      </c>
      <c r="B94" t="s">
        <v>112</v>
      </c>
      <c r="C94" s="24">
        <v>44433</v>
      </c>
      <c r="D94" t="s">
        <v>32</v>
      </c>
      <c r="E94" t="s">
        <v>33</v>
      </c>
      <c r="F94" t="s">
        <v>1</v>
      </c>
      <c r="G94" s="2">
        <v>30</v>
      </c>
      <c r="H94" t="s">
        <v>21</v>
      </c>
      <c r="I94" s="1">
        <v>90.457999999999998</v>
      </c>
      <c r="J94" s="1">
        <v>2713.74</v>
      </c>
      <c r="K94" s="5">
        <v>19.73</v>
      </c>
      <c r="L94" s="5">
        <f t="shared" si="16"/>
        <v>591.9</v>
      </c>
    </row>
    <row r="95" spans="1:12" x14ac:dyDescent="0.3">
      <c r="A95" t="s">
        <v>19</v>
      </c>
      <c r="B95" t="s">
        <v>112</v>
      </c>
      <c r="C95" s="24">
        <v>44433</v>
      </c>
      <c r="D95" t="s">
        <v>34</v>
      </c>
      <c r="E95" t="s">
        <v>35</v>
      </c>
      <c r="F95" t="s">
        <v>2</v>
      </c>
      <c r="G95" s="2">
        <v>30</v>
      </c>
      <c r="H95" t="s">
        <v>21</v>
      </c>
      <c r="I95" s="1">
        <v>90.457999999999998</v>
      </c>
      <c r="J95" s="1">
        <v>2713.74</v>
      </c>
      <c r="K95" s="5">
        <v>19.73</v>
      </c>
      <c r="L95" s="5">
        <f t="shared" si="16"/>
        <v>591.9</v>
      </c>
    </row>
    <row r="96" spans="1:12" x14ac:dyDescent="0.3">
      <c r="A96" t="s">
        <v>19</v>
      </c>
      <c r="B96" t="s">
        <v>112</v>
      </c>
      <c r="C96" s="24">
        <v>44433</v>
      </c>
      <c r="D96" t="s">
        <v>36</v>
      </c>
      <c r="E96" t="s">
        <v>37</v>
      </c>
      <c r="F96" t="s">
        <v>3</v>
      </c>
      <c r="G96" s="2">
        <v>30</v>
      </c>
      <c r="H96" t="s">
        <v>21</v>
      </c>
      <c r="I96" s="1">
        <v>90.457999999999998</v>
      </c>
      <c r="J96" s="1">
        <v>2713.74</v>
      </c>
      <c r="K96" s="5">
        <v>19.73</v>
      </c>
      <c r="L96" s="5">
        <f t="shared" si="16"/>
        <v>591.9</v>
      </c>
    </row>
    <row r="97" spans="1:19" x14ac:dyDescent="0.3">
      <c r="J97" s="1">
        <f>SUM(J68:J77)+SUM(J79:J96)</f>
        <v>63788.14999999998</v>
      </c>
      <c r="K97" s="1"/>
      <c r="L97" s="5">
        <f>SUM(L68:L77)+SUM(L79:L96)</f>
        <v>13959.19</v>
      </c>
      <c r="M97" s="6">
        <v>0.25</v>
      </c>
      <c r="N97" s="1">
        <f>J97*M97</f>
        <v>15947.037499999995</v>
      </c>
      <c r="O97" s="9">
        <f>L97*M97</f>
        <v>3489.7975000000001</v>
      </c>
      <c r="P97" s="1">
        <v>16167.44</v>
      </c>
      <c r="Q97" s="5">
        <v>3538.43</v>
      </c>
      <c r="R97" s="7">
        <f t="shared" ref="R97" si="17">P97/Q97</f>
        <v>4.5690998550204469</v>
      </c>
      <c r="S97" s="22">
        <f>P97/J97</f>
        <v>0.2534552264017691</v>
      </c>
    </row>
    <row r="100" spans="1:19" x14ac:dyDescent="0.3">
      <c r="A100" t="s">
        <v>19</v>
      </c>
      <c r="B100" t="s">
        <v>120</v>
      </c>
      <c r="C100" s="24">
        <v>44440</v>
      </c>
      <c r="D100" t="s">
        <v>30</v>
      </c>
      <c r="E100" t="s">
        <v>31</v>
      </c>
      <c r="F100" t="s">
        <v>0</v>
      </c>
      <c r="G100" s="2">
        <v>30</v>
      </c>
      <c r="H100" t="s">
        <v>21</v>
      </c>
      <c r="I100" s="1">
        <v>95.285300000000007</v>
      </c>
      <c r="J100" s="1">
        <v>2858.56</v>
      </c>
      <c r="K100" s="5">
        <v>21</v>
      </c>
      <c r="L100" s="5">
        <f t="shared" ref="L100:L123" si="18">G100*K100</f>
        <v>630</v>
      </c>
    </row>
    <row r="101" spans="1:19" x14ac:dyDescent="0.3">
      <c r="A101" t="s">
        <v>19</v>
      </c>
      <c r="B101" t="s">
        <v>120</v>
      </c>
      <c r="C101" s="24">
        <v>44440</v>
      </c>
      <c r="D101" t="s">
        <v>32</v>
      </c>
      <c r="E101" t="s">
        <v>33</v>
      </c>
      <c r="F101" t="s">
        <v>1</v>
      </c>
      <c r="G101" s="2">
        <v>30</v>
      </c>
      <c r="H101" t="s">
        <v>21</v>
      </c>
      <c r="I101" s="1">
        <v>95.285300000000007</v>
      </c>
      <c r="J101" s="1">
        <v>2858.56</v>
      </c>
      <c r="K101" s="5">
        <v>21</v>
      </c>
      <c r="L101" s="5">
        <f t="shared" si="18"/>
        <v>630</v>
      </c>
    </row>
    <row r="102" spans="1:19" x14ac:dyDescent="0.3">
      <c r="A102" t="s">
        <v>19</v>
      </c>
      <c r="B102" t="s">
        <v>120</v>
      </c>
      <c r="C102" s="24">
        <v>44440</v>
      </c>
      <c r="D102" t="s">
        <v>34</v>
      </c>
      <c r="E102" t="s">
        <v>35</v>
      </c>
      <c r="F102" t="s">
        <v>2</v>
      </c>
      <c r="G102" s="2">
        <v>30</v>
      </c>
      <c r="H102" t="s">
        <v>21</v>
      </c>
      <c r="I102" s="1">
        <v>95.285300000000007</v>
      </c>
      <c r="J102" s="1">
        <v>2858.56</v>
      </c>
      <c r="K102" s="5">
        <v>21</v>
      </c>
      <c r="L102" s="5">
        <f t="shared" si="18"/>
        <v>630</v>
      </c>
    </row>
    <row r="103" spans="1:19" x14ac:dyDescent="0.3">
      <c r="A103" t="s">
        <v>19</v>
      </c>
      <c r="B103" t="s">
        <v>120</v>
      </c>
      <c r="C103" s="24">
        <v>44440</v>
      </c>
      <c r="D103" t="s">
        <v>36</v>
      </c>
      <c r="E103" t="s">
        <v>37</v>
      </c>
      <c r="F103" t="s">
        <v>3</v>
      </c>
      <c r="G103" s="2">
        <v>30</v>
      </c>
      <c r="H103" t="s">
        <v>21</v>
      </c>
      <c r="I103" s="1">
        <v>95.285300000000007</v>
      </c>
      <c r="J103" s="1">
        <v>2858.56</v>
      </c>
      <c r="K103" s="5">
        <v>21</v>
      </c>
      <c r="L103" s="5">
        <f t="shared" si="18"/>
        <v>630</v>
      </c>
    </row>
    <row r="104" spans="1:19" x14ac:dyDescent="0.3">
      <c r="A104" t="s">
        <v>19</v>
      </c>
      <c r="B104" t="s">
        <v>121</v>
      </c>
      <c r="C104" s="24">
        <v>44447</v>
      </c>
      <c r="D104" t="s">
        <v>98</v>
      </c>
      <c r="E104" t="s">
        <v>99</v>
      </c>
      <c r="F104" t="s">
        <v>100</v>
      </c>
      <c r="G104" s="2">
        <v>15</v>
      </c>
      <c r="H104" t="s">
        <v>21</v>
      </c>
      <c r="I104" s="1">
        <v>135.54329999999999</v>
      </c>
      <c r="J104" s="1">
        <v>2033.15</v>
      </c>
      <c r="K104" s="5">
        <v>30</v>
      </c>
      <c r="L104" s="5">
        <f t="shared" si="18"/>
        <v>450</v>
      </c>
    </row>
    <row r="105" spans="1:19" x14ac:dyDescent="0.3">
      <c r="A105" t="s">
        <v>19</v>
      </c>
      <c r="B105" t="s">
        <v>121</v>
      </c>
      <c r="C105" s="24">
        <v>44447</v>
      </c>
      <c r="D105" t="s">
        <v>30</v>
      </c>
      <c r="E105" t="s">
        <v>31</v>
      </c>
      <c r="F105" t="s">
        <v>0</v>
      </c>
      <c r="G105" s="2">
        <v>15</v>
      </c>
      <c r="H105" t="s">
        <v>21</v>
      </c>
      <c r="I105" s="1">
        <v>94.88</v>
      </c>
      <c r="J105" s="1">
        <v>1423.2</v>
      </c>
      <c r="K105" s="5">
        <v>21</v>
      </c>
      <c r="L105" s="5">
        <f t="shared" si="18"/>
        <v>315</v>
      </c>
    </row>
    <row r="106" spans="1:19" x14ac:dyDescent="0.3">
      <c r="A106" t="s">
        <v>19</v>
      </c>
      <c r="B106" t="s">
        <v>121</v>
      </c>
      <c r="C106" s="24">
        <v>44447</v>
      </c>
      <c r="D106" t="s">
        <v>32</v>
      </c>
      <c r="E106" t="s">
        <v>33</v>
      </c>
      <c r="F106" t="s">
        <v>1</v>
      </c>
      <c r="G106" s="2">
        <v>15</v>
      </c>
      <c r="H106" t="s">
        <v>21</v>
      </c>
      <c r="I106" s="1">
        <v>94.88</v>
      </c>
      <c r="J106" s="1">
        <v>1423.2</v>
      </c>
      <c r="K106" s="5">
        <v>21</v>
      </c>
      <c r="L106" s="5">
        <f t="shared" si="18"/>
        <v>315</v>
      </c>
    </row>
    <row r="107" spans="1:19" x14ac:dyDescent="0.3">
      <c r="A107" t="s">
        <v>19</v>
      </c>
      <c r="B107" t="s">
        <v>121</v>
      </c>
      <c r="C107" s="24">
        <v>44447</v>
      </c>
      <c r="D107" t="s">
        <v>34</v>
      </c>
      <c r="E107" t="s">
        <v>35</v>
      </c>
      <c r="F107" t="s">
        <v>2</v>
      </c>
      <c r="G107" s="2">
        <v>15</v>
      </c>
      <c r="H107" t="s">
        <v>21</v>
      </c>
      <c r="I107" s="1">
        <v>94.88</v>
      </c>
      <c r="J107" s="1">
        <v>1423.2</v>
      </c>
      <c r="K107" s="5">
        <v>21</v>
      </c>
      <c r="L107" s="5">
        <f t="shared" si="18"/>
        <v>315</v>
      </c>
    </row>
    <row r="108" spans="1:19" x14ac:dyDescent="0.3">
      <c r="A108" t="s">
        <v>19</v>
      </c>
      <c r="B108" t="s">
        <v>121</v>
      </c>
      <c r="C108" s="24">
        <v>44447</v>
      </c>
      <c r="D108" t="s">
        <v>36</v>
      </c>
      <c r="E108" t="s">
        <v>37</v>
      </c>
      <c r="F108" t="s">
        <v>3</v>
      </c>
      <c r="G108" s="2">
        <v>15</v>
      </c>
      <c r="H108" t="s">
        <v>21</v>
      </c>
      <c r="I108" s="1">
        <v>94.88</v>
      </c>
      <c r="J108" s="1">
        <v>1423.2</v>
      </c>
      <c r="K108" s="5">
        <v>21</v>
      </c>
      <c r="L108" s="5">
        <f t="shared" si="18"/>
        <v>315</v>
      </c>
    </row>
    <row r="109" spans="1:19" x14ac:dyDescent="0.3">
      <c r="A109" t="s">
        <v>19</v>
      </c>
      <c r="B109" t="s">
        <v>122</v>
      </c>
      <c r="C109" s="24">
        <v>44455</v>
      </c>
      <c r="D109" t="s">
        <v>32</v>
      </c>
      <c r="E109" t="s">
        <v>33</v>
      </c>
      <c r="F109" t="s">
        <v>1</v>
      </c>
      <c r="G109" s="2">
        <v>20</v>
      </c>
      <c r="H109" t="s">
        <v>21</v>
      </c>
      <c r="I109" s="1">
        <v>95.554000000000002</v>
      </c>
      <c r="J109" s="1">
        <v>1911.08</v>
      </c>
      <c r="K109" s="5">
        <v>21</v>
      </c>
      <c r="L109" s="5">
        <f t="shared" si="18"/>
        <v>420</v>
      </c>
    </row>
    <row r="110" spans="1:19" x14ac:dyDescent="0.3">
      <c r="A110" t="s">
        <v>19</v>
      </c>
      <c r="B110" t="s">
        <v>123</v>
      </c>
      <c r="C110" s="24">
        <v>44455</v>
      </c>
      <c r="D110" t="s">
        <v>30</v>
      </c>
      <c r="E110" t="s">
        <v>31</v>
      </c>
      <c r="F110" t="s">
        <v>0</v>
      </c>
      <c r="G110" s="2">
        <v>2</v>
      </c>
      <c r="H110" t="s">
        <v>21</v>
      </c>
      <c r="I110" s="1">
        <v>95.555000000000007</v>
      </c>
      <c r="J110" s="1">
        <v>191.11</v>
      </c>
      <c r="K110" s="5">
        <v>21</v>
      </c>
      <c r="L110" s="5">
        <f t="shared" si="18"/>
        <v>42</v>
      </c>
    </row>
    <row r="111" spans="1:19" x14ac:dyDescent="0.3">
      <c r="A111" t="s">
        <v>19</v>
      </c>
      <c r="B111" t="s">
        <v>123</v>
      </c>
      <c r="C111" s="24">
        <v>44455</v>
      </c>
      <c r="D111" t="s">
        <v>32</v>
      </c>
      <c r="E111" t="s">
        <v>33</v>
      </c>
      <c r="F111" t="s">
        <v>1</v>
      </c>
      <c r="G111" s="2">
        <v>2</v>
      </c>
      <c r="H111" t="s">
        <v>21</v>
      </c>
      <c r="I111" s="1">
        <v>95.555000000000007</v>
      </c>
      <c r="J111" s="1">
        <v>191.11</v>
      </c>
      <c r="K111" s="5">
        <v>21</v>
      </c>
      <c r="L111" s="5">
        <f t="shared" si="18"/>
        <v>42</v>
      </c>
    </row>
    <row r="112" spans="1:19" x14ac:dyDescent="0.3">
      <c r="A112" t="s">
        <v>19</v>
      </c>
      <c r="B112" t="s">
        <v>123</v>
      </c>
      <c r="C112" s="24">
        <v>44455</v>
      </c>
      <c r="D112" t="s">
        <v>34</v>
      </c>
      <c r="E112" t="s">
        <v>35</v>
      </c>
      <c r="F112" t="s">
        <v>2</v>
      </c>
      <c r="G112" s="2">
        <v>2</v>
      </c>
      <c r="H112" t="s">
        <v>21</v>
      </c>
      <c r="I112" s="1">
        <v>95.555000000000007</v>
      </c>
      <c r="J112" s="1">
        <v>191.11</v>
      </c>
      <c r="K112" s="5">
        <v>21</v>
      </c>
      <c r="L112" s="5">
        <f t="shared" si="18"/>
        <v>42</v>
      </c>
    </row>
    <row r="113" spans="1:19" x14ac:dyDescent="0.3">
      <c r="A113" t="s">
        <v>19</v>
      </c>
      <c r="B113" t="s">
        <v>123</v>
      </c>
      <c r="C113" s="24">
        <v>44455</v>
      </c>
      <c r="D113" t="s">
        <v>36</v>
      </c>
      <c r="E113" t="s">
        <v>37</v>
      </c>
      <c r="F113" t="s">
        <v>3</v>
      </c>
      <c r="G113" s="2">
        <v>2</v>
      </c>
      <c r="H113" t="s">
        <v>21</v>
      </c>
      <c r="I113" s="1">
        <v>95.555000000000007</v>
      </c>
      <c r="J113" s="1">
        <v>191.11</v>
      </c>
      <c r="K113" s="5">
        <v>21</v>
      </c>
      <c r="L113" s="5">
        <f t="shared" si="18"/>
        <v>42</v>
      </c>
    </row>
    <row r="114" spans="1:19" x14ac:dyDescent="0.3">
      <c r="A114" t="s">
        <v>19</v>
      </c>
      <c r="B114" t="s">
        <v>124</v>
      </c>
      <c r="C114" s="24">
        <v>44466</v>
      </c>
      <c r="D114" t="s">
        <v>114</v>
      </c>
      <c r="E114" t="s">
        <v>115</v>
      </c>
      <c r="F114" t="s">
        <v>116</v>
      </c>
      <c r="G114" s="2">
        <v>1</v>
      </c>
      <c r="H114" t="s">
        <v>21</v>
      </c>
      <c r="I114" s="1">
        <v>6313.65</v>
      </c>
      <c r="J114" s="1">
        <v>6313.65</v>
      </c>
      <c r="K114" s="5">
        <v>1370</v>
      </c>
      <c r="L114" s="5">
        <f t="shared" si="18"/>
        <v>1370</v>
      </c>
    </row>
    <row r="115" spans="1:19" x14ac:dyDescent="0.3">
      <c r="A115" t="s">
        <v>19</v>
      </c>
      <c r="B115" t="s">
        <v>124</v>
      </c>
      <c r="C115" s="24">
        <v>44466</v>
      </c>
      <c r="D115" t="s">
        <v>98</v>
      </c>
      <c r="E115" t="s">
        <v>99</v>
      </c>
      <c r="F115" t="s">
        <v>100</v>
      </c>
      <c r="G115" s="2">
        <v>1</v>
      </c>
      <c r="H115" t="s">
        <v>21</v>
      </c>
      <c r="I115" s="1">
        <v>138.26</v>
      </c>
      <c r="J115" s="1">
        <v>138.26</v>
      </c>
      <c r="K115" s="5">
        <v>30</v>
      </c>
      <c r="L115" s="5">
        <f t="shared" si="18"/>
        <v>30</v>
      </c>
    </row>
    <row r="116" spans="1:19" x14ac:dyDescent="0.3">
      <c r="A116" t="s">
        <v>19</v>
      </c>
      <c r="B116" t="s">
        <v>124</v>
      </c>
      <c r="C116" s="24">
        <v>44466</v>
      </c>
      <c r="D116" t="s">
        <v>30</v>
      </c>
      <c r="E116" t="s">
        <v>31</v>
      </c>
      <c r="F116" t="s">
        <v>0</v>
      </c>
      <c r="G116" s="2">
        <v>2</v>
      </c>
      <c r="H116" t="s">
        <v>21</v>
      </c>
      <c r="I116" s="1">
        <v>96.78</v>
      </c>
      <c r="J116" s="1">
        <v>193.56</v>
      </c>
      <c r="K116" s="5">
        <v>21</v>
      </c>
      <c r="L116" s="5">
        <f t="shared" si="18"/>
        <v>42</v>
      </c>
    </row>
    <row r="117" spans="1:19" x14ac:dyDescent="0.3">
      <c r="A117" t="s">
        <v>19</v>
      </c>
      <c r="B117" t="s">
        <v>124</v>
      </c>
      <c r="C117" s="24">
        <v>44466</v>
      </c>
      <c r="D117" t="s">
        <v>32</v>
      </c>
      <c r="E117" t="s">
        <v>33</v>
      </c>
      <c r="F117" t="s">
        <v>1</v>
      </c>
      <c r="G117" s="2">
        <v>2</v>
      </c>
      <c r="H117" t="s">
        <v>21</v>
      </c>
      <c r="I117" s="1">
        <v>96.78</v>
      </c>
      <c r="J117" s="1">
        <v>193.56</v>
      </c>
      <c r="K117" s="5">
        <v>21</v>
      </c>
      <c r="L117" s="5">
        <f t="shared" si="18"/>
        <v>42</v>
      </c>
    </row>
    <row r="118" spans="1:19" x14ac:dyDescent="0.3">
      <c r="A118" t="s">
        <v>19</v>
      </c>
      <c r="B118" t="s">
        <v>124</v>
      </c>
      <c r="C118" s="24">
        <v>44466</v>
      </c>
      <c r="D118" t="s">
        <v>34</v>
      </c>
      <c r="E118" t="s">
        <v>35</v>
      </c>
      <c r="F118" t="s">
        <v>2</v>
      </c>
      <c r="G118" s="2">
        <v>2</v>
      </c>
      <c r="H118" t="s">
        <v>21</v>
      </c>
      <c r="I118" s="1">
        <v>96.78</v>
      </c>
      <c r="J118" s="1">
        <v>193.56</v>
      </c>
      <c r="K118" s="5">
        <v>21</v>
      </c>
      <c r="L118" s="5">
        <f t="shared" si="18"/>
        <v>42</v>
      </c>
    </row>
    <row r="119" spans="1:19" x14ac:dyDescent="0.3">
      <c r="A119" t="s">
        <v>19</v>
      </c>
      <c r="B119" t="s">
        <v>124</v>
      </c>
      <c r="C119" s="24">
        <v>44466</v>
      </c>
      <c r="D119" t="s">
        <v>36</v>
      </c>
      <c r="E119" t="s">
        <v>37</v>
      </c>
      <c r="F119" t="s">
        <v>3</v>
      </c>
      <c r="G119" s="2">
        <v>2</v>
      </c>
      <c r="H119" t="s">
        <v>21</v>
      </c>
      <c r="I119" s="1">
        <v>96.78</v>
      </c>
      <c r="J119" s="1">
        <v>193.56</v>
      </c>
      <c r="K119" s="5">
        <v>21</v>
      </c>
      <c r="L119" s="5">
        <f t="shared" si="18"/>
        <v>42</v>
      </c>
    </row>
    <row r="120" spans="1:19" x14ac:dyDescent="0.3">
      <c r="A120" t="s">
        <v>19</v>
      </c>
      <c r="B120" t="s">
        <v>125</v>
      </c>
      <c r="C120" s="24">
        <v>44468</v>
      </c>
      <c r="D120" t="s">
        <v>30</v>
      </c>
      <c r="E120" t="s">
        <v>31</v>
      </c>
      <c r="F120" t="s">
        <v>0</v>
      </c>
      <c r="G120" s="2">
        <v>3</v>
      </c>
      <c r="H120" t="s">
        <v>21</v>
      </c>
      <c r="I120" s="1">
        <v>97.003299999999996</v>
      </c>
      <c r="J120" s="1">
        <v>291.01</v>
      </c>
      <c r="K120" s="5">
        <v>21</v>
      </c>
      <c r="L120" s="5">
        <f t="shared" si="18"/>
        <v>63</v>
      </c>
    </row>
    <row r="121" spans="1:19" x14ac:dyDescent="0.3">
      <c r="A121" t="s">
        <v>19</v>
      </c>
      <c r="B121" t="s">
        <v>125</v>
      </c>
      <c r="C121" s="24">
        <v>44468</v>
      </c>
      <c r="D121" t="s">
        <v>32</v>
      </c>
      <c r="E121" t="s">
        <v>33</v>
      </c>
      <c r="F121" t="s">
        <v>1</v>
      </c>
      <c r="G121" s="2">
        <v>3</v>
      </c>
      <c r="H121" t="s">
        <v>21</v>
      </c>
      <c r="I121" s="1">
        <v>97.003299999999996</v>
      </c>
      <c r="J121" s="1">
        <v>291.01</v>
      </c>
      <c r="K121" s="5">
        <v>21</v>
      </c>
      <c r="L121" s="5">
        <f t="shared" si="18"/>
        <v>63</v>
      </c>
    </row>
    <row r="122" spans="1:19" x14ac:dyDescent="0.3">
      <c r="A122" t="s">
        <v>19</v>
      </c>
      <c r="B122" t="s">
        <v>125</v>
      </c>
      <c r="C122" s="24">
        <v>44468</v>
      </c>
      <c r="D122" t="s">
        <v>34</v>
      </c>
      <c r="E122" t="s">
        <v>35</v>
      </c>
      <c r="F122" t="s">
        <v>2</v>
      </c>
      <c r="G122" s="2">
        <v>3</v>
      </c>
      <c r="H122" t="s">
        <v>21</v>
      </c>
      <c r="I122" s="1">
        <v>97.003299999999996</v>
      </c>
      <c r="J122" s="1">
        <v>291.01</v>
      </c>
      <c r="K122" s="5">
        <v>21</v>
      </c>
      <c r="L122" s="5">
        <f t="shared" si="18"/>
        <v>63</v>
      </c>
    </row>
    <row r="123" spans="1:19" x14ac:dyDescent="0.3">
      <c r="A123" t="s">
        <v>19</v>
      </c>
      <c r="B123" t="s">
        <v>125</v>
      </c>
      <c r="C123" s="24">
        <v>44468</v>
      </c>
      <c r="D123" t="s">
        <v>36</v>
      </c>
      <c r="E123" t="s">
        <v>37</v>
      </c>
      <c r="F123" t="s">
        <v>3</v>
      </c>
      <c r="G123" s="2">
        <v>3</v>
      </c>
      <c r="H123" t="s">
        <v>21</v>
      </c>
      <c r="I123" s="1">
        <v>97.003299999999996</v>
      </c>
      <c r="J123" s="1">
        <v>291.01</v>
      </c>
      <c r="K123" s="5">
        <v>21</v>
      </c>
      <c r="L123" s="5">
        <f t="shared" si="18"/>
        <v>63</v>
      </c>
    </row>
    <row r="124" spans="1:19" x14ac:dyDescent="0.3">
      <c r="J124" s="28">
        <f>SUM(J100:J123)-J114</f>
        <v>23912.250000000007</v>
      </c>
      <c r="L124" s="5">
        <f>SUM(L100:L123)-L114</f>
        <v>5268</v>
      </c>
      <c r="M124" s="6">
        <v>0.25</v>
      </c>
      <c r="N124" s="1">
        <f>J124*M124</f>
        <v>5978.0625000000018</v>
      </c>
      <c r="O124" s="9">
        <f>L124*M124</f>
        <v>1317</v>
      </c>
      <c r="P124" s="1">
        <v>6067.62</v>
      </c>
      <c r="Q124" s="5">
        <v>1310.87</v>
      </c>
      <c r="R124" s="7">
        <f t="shared" ref="R124" si="19">P124/Q124</f>
        <v>4.6286969722398101</v>
      </c>
      <c r="S124" s="22">
        <f>P124/J124</f>
        <v>0.25374525609258847</v>
      </c>
    </row>
    <row r="125" spans="1:19" x14ac:dyDescent="0.3">
      <c r="J125" s="28">
        <f>J114</f>
        <v>6313.65</v>
      </c>
      <c r="L125" s="5">
        <f>L114</f>
        <v>1370</v>
      </c>
      <c r="M125" s="6">
        <v>0.3</v>
      </c>
      <c r="N125" s="1">
        <f>J125*M125</f>
        <v>1894.0949999999998</v>
      </c>
      <c r="O125" s="9">
        <f>L125*M125</f>
        <v>411</v>
      </c>
      <c r="P125" s="1">
        <v>1922.48</v>
      </c>
      <c r="Q125" s="5">
        <v>415.34</v>
      </c>
      <c r="R125" s="7">
        <f t="shared" ref="R125" si="20">P125/Q125</f>
        <v>4.6286897481581359</v>
      </c>
      <c r="S125" s="22">
        <f>P125/J125</f>
        <v>0.30449581462387054</v>
      </c>
    </row>
    <row r="127" spans="1:19" x14ac:dyDescent="0.3">
      <c r="A127" t="s">
        <v>127</v>
      </c>
    </row>
    <row r="130" spans="1:19" x14ac:dyDescent="0.3">
      <c r="A130" t="s">
        <v>19</v>
      </c>
      <c r="B130" t="s">
        <v>128</v>
      </c>
      <c r="C130" s="24">
        <v>44516</v>
      </c>
      <c r="D130" t="s">
        <v>20</v>
      </c>
      <c r="E130" t="s">
        <v>4</v>
      </c>
      <c r="F130" t="s">
        <v>5</v>
      </c>
      <c r="G130" s="2">
        <v>1</v>
      </c>
      <c r="H130" t="s">
        <v>21</v>
      </c>
      <c r="I130" s="1">
        <v>120.55</v>
      </c>
      <c r="J130" s="1">
        <v>120.55</v>
      </c>
      <c r="K130" s="5">
        <v>26</v>
      </c>
      <c r="L130" s="5">
        <f t="shared" ref="L130:L135" si="21">G130*K130</f>
        <v>26</v>
      </c>
    </row>
    <row r="131" spans="1:19" x14ac:dyDescent="0.3">
      <c r="A131" t="s">
        <v>19</v>
      </c>
      <c r="B131" t="s">
        <v>128</v>
      </c>
      <c r="C131" s="24">
        <v>44516</v>
      </c>
      <c r="D131" t="s">
        <v>24</v>
      </c>
      <c r="E131" t="s">
        <v>25</v>
      </c>
      <c r="F131" t="s">
        <v>7</v>
      </c>
      <c r="G131" s="2">
        <v>1</v>
      </c>
      <c r="H131" t="s">
        <v>21</v>
      </c>
      <c r="I131" s="1">
        <v>598.11</v>
      </c>
      <c r="J131" s="1">
        <v>598.11</v>
      </c>
      <c r="K131" s="5">
        <v>129</v>
      </c>
      <c r="L131" s="5">
        <f t="shared" si="21"/>
        <v>129</v>
      </c>
    </row>
    <row r="132" spans="1:19" x14ac:dyDescent="0.3">
      <c r="A132" t="s">
        <v>19</v>
      </c>
      <c r="B132" t="s">
        <v>129</v>
      </c>
      <c r="C132" s="24">
        <v>44530</v>
      </c>
      <c r="D132" t="s">
        <v>30</v>
      </c>
      <c r="E132" t="s">
        <v>31</v>
      </c>
      <c r="F132" t="s">
        <v>0</v>
      </c>
      <c r="G132" s="2">
        <v>2</v>
      </c>
      <c r="H132" t="s">
        <v>21</v>
      </c>
      <c r="I132" s="1">
        <v>98.66</v>
      </c>
      <c r="J132" s="1">
        <v>197.32</v>
      </c>
      <c r="K132" s="5">
        <v>21</v>
      </c>
      <c r="L132" s="5">
        <f t="shared" si="21"/>
        <v>42</v>
      </c>
    </row>
    <row r="133" spans="1:19" x14ac:dyDescent="0.3">
      <c r="A133" t="s">
        <v>19</v>
      </c>
      <c r="B133" t="s">
        <v>129</v>
      </c>
      <c r="C133" s="24">
        <v>44530</v>
      </c>
      <c r="D133" t="s">
        <v>32</v>
      </c>
      <c r="E133" t="s">
        <v>33</v>
      </c>
      <c r="F133" t="s">
        <v>1</v>
      </c>
      <c r="G133" s="2">
        <v>10</v>
      </c>
      <c r="H133" t="s">
        <v>21</v>
      </c>
      <c r="I133" s="1">
        <v>98.662000000000006</v>
      </c>
      <c r="J133" s="1">
        <v>986.62</v>
      </c>
      <c r="K133" s="5">
        <v>21</v>
      </c>
      <c r="L133" s="5">
        <f t="shared" si="21"/>
        <v>210</v>
      </c>
    </row>
    <row r="134" spans="1:19" x14ac:dyDescent="0.3">
      <c r="A134" t="s">
        <v>19</v>
      </c>
      <c r="B134" t="s">
        <v>129</v>
      </c>
      <c r="C134" s="24">
        <v>44530</v>
      </c>
      <c r="D134" t="s">
        <v>34</v>
      </c>
      <c r="E134" t="s">
        <v>35</v>
      </c>
      <c r="F134" t="s">
        <v>2</v>
      </c>
      <c r="G134" s="2">
        <v>2</v>
      </c>
      <c r="H134" t="s">
        <v>21</v>
      </c>
      <c r="I134" s="1">
        <v>98.66</v>
      </c>
      <c r="J134" s="1">
        <v>197.32</v>
      </c>
      <c r="K134" s="5">
        <v>21</v>
      </c>
      <c r="L134" s="5">
        <f t="shared" si="21"/>
        <v>42</v>
      </c>
    </row>
    <row r="135" spans="1:19" x14ac:dyDescent="0.3">
      <c r="A135" t="s">
        <v>19</v>
      </c>
      <c r="B135" t="s">
        <v>129</v>
      </c>
      <c r="C135" s="24">
        <v>44530</v>
      </c>
      <c r="D135" t="s">
        <v>36</v>
      </c>
      <c r="E135" t="s">
        <v>37</v>
      </c>
      <c r="F135" t="s">
        <v>3</v>
      </c>
      <c r="G135" s="2">
        <v>1</v>
      </c>
      <c r="H135" t="s">
        <v>21</v>
      </c>
      <c r="I135" s="1">
        <v>98.66</v>
      </c>
      <c r="J135" s="1">
        <v>98.66</v>
      </c>
      <c r="K135" s="5">
        <v>21</v>
      </c>
      <c r="L135" s="5">
        <f t="shared" si="21"/>
        <v>21</v>
      </c>
    </row>
    <row r="136" spans="1:19" x14ac:dyDescent="0.3">
      <c r="J136" s="1">
        <f>SUM(J130:J135)</f>
        <v>2198.58</v>
      </c>
      <c r="L136" s="5">
        <f>SUM(L130:L135)</f>
        <v>470</v>
      </c>
      <c r="M136" s="6">
        <v>0.25</v>
      </c>
      <c r="N136" s="1">
        <f>J136*M136</f>
        <v>549.64499999999998</v>
      </c>
      <c r="O136" s="9">
        <f>L136*M136</f>
        <v>117.5</v>
      </c>
      <c r="P136" s="1">
        <v>565.52</v>
      </c>
      <c r="Q136" s="5">
        <v>120.37</v>
      </c>
      <c r="R136" s="7">
        <f t="shared" ref="R136" si="22">P136/Q136</f>
        <v>4.6981806097864913</v>
      </c>
      <c r="S136" s="22">
        <f>P136/J136</f>
        <v>0.25722056964040424</v>
      </c>
    </row>
    <row r="139" spans="1:19" x14ac:dyDescent="0.3">
      <c r="A139" t="s">
        <v>19</v>
      </c>
      <c r="B139" t="s">
        <v>131</v>
      </c>
      <c r="C139" s="24">
        <v>44538</v>
      </c>
      <c r="D139" t="s">
        <v>30</v>
      </c>
      <c r="E139" t="s">
        <v>31</v>
      </c>
      <c r="F139" t="s">
        <v>0</v>
      </c>
      <c r="G139" s="2">
        <v>1</v>
      </c>
      <c r="H139" t="s">
        <v>21</v>
      </c>
      <c r="I139" s="1">
        <v>96.58</v>
      </c>
      <c r="J139" s="1">
        <v>96.58</v>
      </c>
      <c r="K139" s="5">
        <v>21</v>
      </c>
      <c r="L139" s="5">
        <f t="shared" ref="L139:L143" si="23">G139*K139</f>
        <v>21</v>
      </c>
    </row>
    <row r="140" spans="1:19" x14ac:dyDescent="0.3">
      <c r="A140" t="s">
        <v>19</v>
      </c>
      <c r="B140" t="s">
        <v>131</v>
      </c>
      <c r="C140" s="24">
        <v>44538</v>
      </c>
      <c r="D140" t="s">
        <v>32</v>
      </c>
      <c r="E140" t="s">
        <v>33</v>
      </c>
      <c r="F140" t="s">
        <v>1</v>
      </c>
      <c r="G140" s="2">
        <v>1</v>
      </c>
      <c r="H140" t="s">
        <v>21</v>
      </c>
      <c r="I140" s="1">
        <v>96.58</v>
      </c>
      <c r="J140" s="1">
        <v>96.58</v>
      </c>
      <c r="K140" s="5">
        <v>21</v>
      </c>
      <c r="L140" s="5">
        <f t="shared" si="23"/>
        <v>21</v>
      </c>
    </row>
    <row r="141" spans="1:19" x14ac:dyDescent="0.3">
      <c r="A141" t="s">
        <v>19</v>
      </c>
      <c r="B141" t="s">
        <v>131</v>
      </c>
      <c r="C141" s="24">
        <v>44538</v>
      </c>
      <c r="D141" t="s">
        <v>34</v>
      </c>
      <c r="E141" t="s">
        <v>35</v>
      </c>
      <c r="F141" t="s">
        <v>2</v>
      </c>
      <c r="G141" s="2">
        <v>1</v>
      </c>
      <c r="H141" t="s">
        <v>21</v>
      </c>
      <c r="I141" s="1">
        <v>96.58</v>
      </c>
      <c r="J141" s="1">
        <v>96.58</v>
      </c>
      <c r="K141" s="5">
        <v>21</v>
      </c>
      <c r="L141" s="5">
        <f t="shared" si="23"/>
        <v>21</v>
      </c>
    </row>
    <row r="142" spans="1:19" x14ac:dyDescent="0.3">
      <c r="A142" t="s">
        <v>19</v>
      </c>
      <c r="B142" t="s">
        <v>131</v>
      </c>
      <c r="C142" s="24">
        <v>44538</v>
      </c>
      <c r="D142" t="s">
        <v>36</v>
      </c>
      <c r="E142" t="s">
        <v>37</v>
      </c>
      <c r="F142" t="s">
        <v>3</v>
      </c>
      <c r="G142" s="2">
        <v>1</v>
      </c>
      <c r="H142" t="s">
        <v>21</v>
      </c>
      <c r="I142" s="1">
        <v>96.58</v>
      </c>
      <c r="J142" s="1">
        <v>96.58</v>
      </c>
      <c r="K142" s="5">
        <v>21</v>
      </c>
      <c r="L142" s="5">
        <f t="shared" si="23"/>
        <v>21</v>
      </c>
    </row>
    <row r="143" spans="1:19" x14ac:dyDescent="0.3">
      <c r="A143" t="s">
        <v>19</v>
      </c>
      <c r="B143" t="s">
        <v>132</v>
      </c>
      <c r="C143" s="24">
        <v>44546</v>
      </c>
      <c r="D143" t="s">
        <v>24</v>
      </c>
      <c r="E143" t="s">
        <v>25</v>
      </c>
      <c r="F143" t="s">
        <v>7</v>
      </c>
      <c r="G143" s="2">
        <v>2</v>
      </c>
      <c r="H143" t="s">
        <v>21</v>
      </c>
      <c r="I143" s="1">
        <v>596.16</v>
      </c>
      <c r="J143" s="1">
        <v>1192.32</v>
      </c>
      <c r="K143" s="5">
        <v>129</v>
      </c>
      <c r="L143" s="5">
        <f t="shared" si="23"/>
        <v>258</v>
      </c>
    </row>
    <row r="144" spans="1:19" x14ac:dyDescent="0.3">
      <c r="J144" s="1">
        <f>SUM(J139:J143)</f>
        <v>1578.6399999999999</v>
      </c>
      <c r="L144" s="5">
        <f>SUM(L139:L143)</f>
        <v>342</v>
      </c>
      <c r="M144" s="6">
        <v>0.25</v>
      </c>
      <c r="N144" s="1">
        <f>J143*M144</f>
        <v>298.08</v>
      </c>
      <c r="O144" s="9">
        <f>L144*M144</f>
        <v>85.5</v>
      </c>
      <c r="P144" s="1">
        <v>395.27</v>
      </c>
      <c r="Q144" s="5">
        <v>85.94</v>
      </c>
      <c r="R144" s="7">
        <f t="shared" ref="R144" si="24">P144/Q144</f>
        <v>4.5993716546427743</v>
      </c>
      <c r="S144" s="22">
        <f>P144/J144</f>
        <v>0.25038640855419858</v>
      </c>
    </row>
  </sheetData>
  <sortState ref="A2:J37">
    <sortCondition ref="C2"/>
  </sortState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G31" sqref="G31"/>
    </sheetView>
  </sheetViews>
  <sheetFormatPr defaultRowHeight="14.4" x14ac:dyDescent="0.3"/>
  <cols>
    <col min="1" max="1" width="25.33203125" customWidth="1"/>
    <col min="2" max="2" width="46.77734375" customWidth="1"/>
    <col min="3" max="3" width="10.33203125" bestFit="1" customWidth="1"/>
    <col min="5" max="5" width="9.44140625" bestFit="1" customWidth="1"/>
    <col min="6" max="6" width="10.77734375" customWidth="1"/>
    <col min="11" max="11" width="10.6640625" customWidth="1"/>
    <col min="12" max="12" width="11.109375" customWidth="1"/>
    <col min="13" max="13" width="14.44140625" customWidth="1"/>
  </cols>
  <sheetData>
    <row r="1" spans="1:7" x14ac:dyDescent="0.3">
      <c r="A1" s="13" t="s">
        <v>68</v>
      </c>
    </row>
    <row r="3" spans="1:7" x14ac:dyDescent="0.3">
      <c r="A3" s="23" t="s">
        <v>62</v>
      </c>
    </row>
    <row r="4" spans="1:7" x14ac:dyDescent="0.3">
      <c r="A4" s="16" t="s">
        <v>64</v>
      </c>
      <c r="E4" s="25">
        <v>13</v>
      </c>
    </row>
    <row r="5" spans="1:7" x14ac:dyDescent="0.3">
      <c r="A5" s="16" t="s">
        <v>75</v>
      </c>
      <c r="C5" s="25">
        <v>125</v>
      </c>
      <c r="D5" s="21">
        <v>0.25210300000000002</v>
      </c>
      <c r="E5" s="25">
        <f>C5*D5</f>
        <v>31.512875000000001</v>
      </c>
    </row>
    <row r="6" spans="1:7" x14ac:dyDescent="0.3">
      <c r="A6" s="16" t="s">
        <v>76</v>
      </c>
      <c r="C6" s="25">
        <v>112</v>
      </c>
      <c r="D6" s="18">
        <f>E6/C6</f>
        <v>0.1652935267857143</v>
      </c>
      <c r="E6" s="26">
        <f>E5-E4</f>
        <v>18.512875000000001</v>
      </c>
    </row>
    <row r="7" spans="1:7" x14ac:dyDescent="0.3">
      <c r="A7" s="16"/>
    </row>
    <row r="8" spans="1:7" x14ac:dyDescent="0.3">
      <c r="A8" s="16" t="s">
        <v>53</v>
      </c>
    </row>
    <row r="9" spans="1:7" x14ac:dyDescent="0.3">
      <c r="A9" s="16" t="s">
        <v>77</v>
      </c>
    </row>
    <row r="10" spans="1:7" x14ac:dyDescent="0.3">
      <c r="A10" s="16" t="s">
        <v>63</v>
      </c>
    </row>
    <row r="11" spans="1:7" x14ac:dyDescent="0.3">
      <c r="A11" s="16" t="s">
        <v>78</v>
      </c>
    </row>
    <row r="12" spans="1:7" x14ac:dyDescent="0.3">
      <c r="A12" s="16"/>
    </row>
    <row r="16" spans="1:7" x14ac:dyDescent="0.3">
      <c r="A16" t="s">
        <v>49</v>
      </c>
      <c r="B16" t="s">
        <v>12</v>
      </c>
      <c r="C16" t="s">
        <v>15</v>
      </c>
      <c r="D16" t="s">
        <v>48</v>
      </c>
      <c r="E16" t="s">
        <v>17</v>
      </c>
      <c r="G16" t="s">
        <v>47</v>
      </c>
    </row>
    <row r="17" spans="1:11" x14ac:dyDescent="0.3">
      <c r="A17" t="s">
        <v>45</v>
      </c>
      <c r="B17" t="s">
        <v>20</v>
      </c>
      <c r="C17">
        <v>2</v>
      </c>
      <c r="D17" t="s">
        <v>21</v>
      </c>
      <c r="E17">
        <v>244.02</v>
      </c>
      <c r="F17" s="6">
        <v>0.3075</v>
      </c>
      <c r="G17" s="1">
        <f>E17*F17</f>
        <v>75.036150000000006</v>
      </c>
      <c r="I17" s="20"/>
      <c r="J17" s="1"/>
    </row>
    <row r="18" spans="1:11" x14ac:dyDescent="0.3">
      <c r="A18" t="s">
        <v>45</v>
      </c>
      <c r="B18" t="s">
        <v>22</v>
      </c>
      <c r="C18">
        <v>1</v>
      </c>
      <c r="D18" t="s">
        <v>21</v>
      </c>
      <c r="E18">
        <v>506.12</v>
      </c>
      <c r="F18" s="6">
        <v>0.165294</v>
      </c>
      <c r="G18" s="1">
        <f t="shared" ref="G18:G21" si="0">E18*F18</f>
        <v>83.658599280000004</v>
      </c>
      <c r="I18" s="20"/>
      <c r="J18" s="1"/>
    </row>
    <row r="19" spans="1:11" x14ac:dyDescent="0.3">
      <c r="A19" t="s">
        <v>45</v>
      </c>
      <c r="B19" t="s">
        <v>24</v>
      </c>
      <c r="C19">
        <v>3</v>
      </c>
      <c r="D19" t="s">
        <v>21</v>
      </c>
      <c r="E19">
        <v>1519.28</v>
      </c>
      <c r="F19" s="6">
        <v>0.165294</v>
      </c>
      <c r="G19" s="1">
        <f t="shared" si="0"/>
        <v>251.12786831999998</v>
      </c>
      <c r="I19" s="20"/>
      <c r="J19" s="1"/>
    </row>
    <row r="20" spans="1:11" x14ac:dyDescent="0.3">
      <c r="A20" t="s">
        <v>45</v>
      </c>
      <c r="B20" t="s">
        <v>26</v>
      </c>
      <c r="C20">
        <v>1</v>
      </c>
      <c r="D20" t="s">
        <v>21</v>
      </c>
      <c r="E20">
        <v>506.12</v>
      </c>
      <c r="F20" s="6">
        <v>0.165294</v>
      </c>
      <c r="G20" s="1">
        <f t="shared" si="0"/>
        <v>83.658599280000004</v>
      </c>
      <c r="I20" s="20"/>
      <c r="J20" s="1"/>
    </row>
    <row r="21" spans="1:11" x14ac:dyDescent="0.3">
      <c r="A21" t="s">
        <v>45</v>
      </c>
      <c r="B21" t="s">
        <v>28</v>
      </c>
      <c r="C21">
        <v>1</v>
      </c>
      <c r="D21" t="s">
        <v>21</v>
      </c>
      <c r="E21">
        <v>506.12</v>
      </c>
      <c r="F21" s="6">
        <v>0.165294</v>
      </c>
      <c r="G21" s="1">
        <f t="shared" si="0"/>
        <v>83.658599280000004</v>
      </c>
      <c r="I21" s="20"/>
      <c r="J21" s="1"/>
    </row>
    <row r="22" spans="1:11" x14ac:dyDescent="0.3">
      <c r="E22" s="1"/>
      <c r="F22" s="6"/>
      <c r="G22" s="1"/>
      <c r="I22" s="20"/>
      <c r="J22" s="1"/>
    </row>
    <row r="23" spans="1:11" x14ac:dyDescent="0.3">
      <c r="E23" s="1"/>
      <c r="F23" s="6"/>
      <c r="G23" s="12">
        <f>SUM(G17:G22)</f>
        <v>577.1398161599999</v>
      </c>
      <c r="I23" s="20"/>
      <c r="J23" s="1"/>
    </row>
    <row r="24" spans="1:11" x14ac:dyDescent="0.3">
      <c r="E24" s="1"/>
      <c r="F24" s="6"/>
      <c r="G24" s="1"/>
      <c r="I24" s="20"/>
      <c r="J24" s="1"/>
    </row>
    <row r="25" spans="1:11" x14ac:dyDescent="0.3">
      <c r="A25" t="s">
        <v>46</v>
      </c>
      <c r="B25" t="s">
        <v>30</v>
      </c>
      <c r="C25">
        <v>4</v>
      </c>
      <c r="D25" t="s">
        <v>21</v>
      </c>
      <c r="E25">
        <v>361.72</v>
      </c>
      <c r="F25" s="6">
        <v>0.25210300000000002</v>
      </c>
      <c r="G25" s="1">
        <f>E25*F25</f>
        <v>91.190697160000013</v>
      </c>
      <c r="I25" s="20"/>
      <c r="J25" s="1"/>
    </row>
    <row r="26" spans="1:11" x14ac:dyDescent="0.3">
      <c r="A26" t="s">
        <v>46</v>
      </c>
      <c r="B26" t="s">
        <v>32</v>
      </c>
      <c r="C26">
        <v>4</v>
      </c>
      <c r="D26" t="s">
        <v>21</v>
      </c>
      <c r="E26">
        <v>361.72</v>
      </c>
      <c r="F26" s="6">
        <v>0.25210300000000002</v>
      </c>
      <c r="G26" s="1">
        <f t="shared" ref="G26:G28" si="1">E26*F26</f>
        <v>91.190697160000013</v>
      </c>
      <c r="I26" s="20"/>
      <c r="J26" s="1"/>
    </row>
    <row r="27" spans="1:11" x14ac:dyDescent="0.3">
      <c r="A27" t="s">
        <v>46</v>
      </c>
      <c r="B27" t="s">
        <v>34</v>
      </c>
      <c r="C27">
        <v>4</v>
      </c>
      <c r="D27" t="s">
        <v>21</v>
      </c>
      <c r="E27">
        <v>361.72</v>
      </c>
      <c r="F27" s="6">
        <v>0.25210300000000002</v>
      </c>
      <c r="G27" s="1">
        <f t="shared" si="1"/>
        <v>91.190697160000013</v>
      </c>
      <c r="I27" s="20"/>
      <c r="J27" s="1"/>
    </row>
    <row r="28" spans="1:11" x14ac:dyDescent="0.3">
      <c r="A28" t="s">
        <v>46</v>
      </c>
      <c r="B28" t="s">
        <v>36</v>
      </c>
      <c r="C28">
        <v>4</v>
      </c>
      <c r="D28" t="s">
        <v>21</v>
      </c>
      <c r="E28">
        <v>361.72</v>
      </c>
      <c r="F28" s="6">
        <v>0.25210300000000002</v>
      </c>
      <c r="G28" s="1">
        <f t="shared" si="1"/>
        <v>91.190697160000013</v>
      </c>
      <c r="I28" s="10"/>
      <c r="J28" s="1"/>
    </row>
    <row r="29" spans="1:11" x14ac:dyDescent="0.3">
      <c r="E29" s="1"/>
      <c r="F29" s="18"/>
      <c r="G29" s="1"/>
      <c r="I29" s="10"/>
      <c r="J29" s="1"/>
      <c r="K29" s="1"/>
    </row>
    <row r="30" spans="1:11" x14ac:dyDescent="0.3">
      <c r="F30" s="10"/>
      <c r="G30" s="1"/>
    </row>
    <row r="31" spans="1:11" x14ac:dyDescent="0.3">
      <c r="F31" s="10"/>
      <c r="G31" s="12">
        <f>SUM(G25:G30)</f>
        <v>364.76278864000005</v>
      </c>
    </row>
    <row r="32" spans="1:11" x14ac:dyDescent="0.3">
      <c r="F32" s="10"/>
      <c r="G32" s="1"/>
    </row>
    <row r="34" spans="7:7" x14ac:dyDescent="0.3">
      <c r="G34" s="1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A14" sqref="A14"/>
    </sheetView>
  </sheetViews>
  <sheetFormatPr defaultRowHeight="14.4" x14ac:dyDescent="0.3"/>
  <cols>
    <col min="1" max="1" width="25.33203125" customWidth="1"/>
    <col min="2" max="2" width="46.77734375" customWidth="1"/>
    <col min="3" max="3" width="10.33203125" bestFit="1" customWidth="1"/>
    <col min="5" max="5" width="9.44140625" bestFit="1" customWidth="1"/>
    <col min="6" max="6" width="10.77734375" customWidth="1"/>
    <col min="11" max="11" width="10.6640625" customWidth="1"/>
    <col min="12" max="12" width="11.109375" customWidth="1"/>
    <col min="13" max="13" width="14.44140625" customWidth="1"/>
  </cols>
  <sheetData>
    <row r="1" spans="1:7" x14ac:dyDescent="0.3">
      <c r="A1" s="13" t="s">
        <v>68</v>
      </c>
    </row>
    <row r="2" spans="1:7" x14ac:dyDescent="0.3">
      <c r="A2" s="13" t="s">
        <v>79</v>
      </c>
    </row>
    <row r="3" spans="1:7" x14ac:dyDescent="0.3">
      <c r="A3" s="13"/>
    </row>
    <row r="5" spans="1:7" x14ac:dyDescent="0.3">
      <c r="A5" s="23" t="s">
        <v>62</v>
      </c>
    </row>
    <row r="6" spans="1:7" x14ac:dyDescent="0.3">
      <c r="A6" s="16" t="s">
        <v>64</v>
      </c>
      <c r="E6" s="25">
        <v>13</v>
      </c>
    </row>
    <row r="7" spans="1:7" x14ac:dyDescent="0.3">
      <c r="A7" s="16" t="s">
        <v>81</v>
      </c>
      <c r="C7" s="25">
        <v>125</v>
      </c>
      <c r="D7" s="21">
        <v>0.25</v>
      </c>
      <c r="E7" s="25">
        <f>C7*D7</f>
        <v>31.25</v>
      </c>
    </row>
    <row r="8" spans="1:7" x14ac:dyDescent="0.3">
      <c r="A8" s="16" t="s">
        <v>80</v>
      </c>
      <c r="C8" s="25">
        <v>112</v>
      </c>
      <c r="D8" s="18">
        <f>E8/C8</f>
        <v>0.16294642857142858</v>
      </c>
      <c r="E8" s="26">
        <f>E7-E6</f>
        <v>18.25</v>
      </c>
    </row>
    <row r="9" spans="1:7" x14ac:dyDescent="0.3">
      <c r="A9" s="16"/>
    </row>
    <row r="10" spans="1:7" x14ac:dyDescent="0.3">
      <c r="A10" s="16" t="s">
        <v>53</v>
      </c>
    </row>
    <row r="11" spans="1:7" x14ac:dyDescent="0.3">
      <c r="A11" s="16" t="s">
        <v>82</v>
      </c>
    </row>
    <row r="12" spans="1:7" x14ac:dyDescent="0.3">
      <c r="A12" s="16" t="s">
        <v>63</v>
      </c>
    </row>
    <row r="13" spans="1:7" x14ac:dyDescent="0.3">
      <c r="A13" s="16" t="s">
        <v>83</v>
      </c>
    </row>
    <row r="14" spans="1:7" x14ac:dyDescent="0.3">
      <c r="A14" s="16"/>
    </row>
    <row r="16" spans="1:7" x14ac:dyDescent="0.3">
      <c r="A16" t="s">
        <v>49</v>
      </c>
      <c r="B16" t="s">
        <v>12</v>
      </c>
      <c r="C16" t="s">
        <v>15</v>
      </c>
      <c r="D16" t="s">
        <v>48</v>
      </c>
      <c r="E16" t="s">
        <v>17</v>
      </c>
      <c r="G16" t="s">
        <v>47</v>
      </c>
    </row>
    <row r="17" spans="1:11" x14ac:dyDescent="0.3">
      <c r="A17" t="s">
        <v>45</v>
      </c>
      <c r="B17" t="s">
        <v>20</v>
      </c>
      <c r="C17">
        <v>1</v>
      </c>
      <c r="D17" t="s">
        <v>21</v>
      </c>
      <c r="E17">
        <v>121.58</v>
      </c>
      <c r="F17" s="6">
        <v>0.30549999999999999</v>
      </c>
      <c r="G17" s="1">
        <f>E17*F17</f>
        <v>37.142690000000002</v>
      </c>
      <c r="I17" s="20"/>
      <c r="J17" s="1"/>
    </row>
    <row r="18" spans="1:11" x14ac:dyDescent="0.3">
      <c r="A18" t="s">
        <v>45</v>
      </c>
      <c r="B18" t="s">
        <v>22</v>
      </c>
      <c r="C18">
        <v>1</v>
      </c>
      <c r="D18" t="s">
        <v>21</v>
      </c>
      <c r="E18">
        <v>504.32</v>
      </c>
      <c r="F18" s="6">
        <v>0.16289999999999999</v>
      </c>
      <c r="G18" s="1">
        <f t="shared" ref="G18:G21" si="0">E18*F18</f>
        <v>82.153727999999987</v>
      </c>
      <c r="I18" s="20"/>
      <c r="J18" s="1"/>
    </row>
    <row r="19" spans="1:11" x14ac:dyDescent="0.3">
      <c r="A19" t="s">
        <v>45</v>
      </c>
      <c r="B19" t="s">
        <v>24</v>
      </c>
      <c r="C19">
        <v>3</v>
      </c>
      <c r="D19" t="s">
        <v>21</v>
      </c>
      <c r="E19">
        <v>1512.97</v>
      </c>
      <c r="F19" s="6">
        <v>0.16289999999999999</v>
      </c>
      <c r="G19" s="1">
        <f t="shared" si="0"/>
        <v>246.46281299999998</v>
      </c>
      <c r="I19" s="20"/>
      <c r="J19" s="1"/>
    </row>
    <row r="20" spans="1:11" x14ac:dyDescent="0.3">
      <c r="A20" t="s">
        <v>45</v>
      </c>
      <c r="B20" t="s">
        <v>26</v>
      </c>
      <c r="C20">
        <v>2</v>
      </c>
      <c r="D20" t="s">
        <v>21</v>
      </c>
      <c r="E20">
        <v>1008.65</v>
      </c>
      <c r="F20" s="6">
        <v>0.16289999999999999</v>
      </c>
      <c r="G20" s="1">
        <f t="shared" si="0"/>
        <v>164.30908499999998</v>
      </c>
      <c r="I20" s="20"/>
      <c r="J20" s="1"/>
    </row>
    <row r="21" spans="1:11" x14ac:dyDescent="0.3">
      <c r="A21" t="s">
        <v>45</v>
      </c>
      <c r="B21" t="s">
        <v>28</v>
      </c>
      <c r="C21">
        <v>1</v>
      </c>
      <c r="D21" t="s">
        <v>21</v>
      </c>
      <c r="E21">
        <v>504.32</v>
      </c>
      <c r="F21" s="6">
        <v>0.16289999999999999</v>
      </c>
      <c r="G21" s="1">
        <f t="shared" si="0"/>
        <v>82.153727999999987</v>
      </c>
      <c r="I21" s="20"/>
      <c r="J21" s="1"/>
    </row>
    <row r="22" spans="1:11" x14ac:dyDescent="0.3">
      <c r="E22" s="1"/>
      <c r="F22" s="6"/>
      <c r="G22" s="1"/>
      <c r="I22" s="20"/>
      <c r="J22" s="1"/>
    </row>
    <row r="23" spans="1:11" x14ac:dyDescent="0.3">
      <c r="E23" s="1"/>
      <c r="F23" s="6"/>
      <c r="G23" s="12">
        <f>SUM(G17:G22)</f>
        <v>612.22204399999998</v>
      </c>
      <c r="I23" s="20"/>
      <c r="J23" s="1"/>
    </row>
    <row r="24" spans="1:11" x14ac:dyDescent="0.3">
      <c r="E24" s="1"/>
      <c r="F24" s="6"/>
      <c r="G24" s="1"/>
      <c r="I24" s="20"/>
      <c r="J24" s="1"/>
    </row>
    <row r="25" spans="1:11" x14ac:dyDescent="0.3">
      <c r="A25" t="s">
        <v>44</v>
      </c>
      <c r="B25" t="s">
        <v>22</v>
      </c>
      <c r="C25">
        <v>1</v>
      </c>
      <c r="D25" t="s">
        <v>21</v>
      </c>
      <c r="E25">
        <v>555.76</v>
      </c>
      <c r="F25" s="6">
        <v>0.25</v>
      </c>
      <c r="G25" s="1">
        <f>E25*F25</f>
        <v>138.94</v>
      </c>
      <c r="I25" s="20"/>
      <c r="J25" s="1"/>
    </row>
    <row r="26" spans="1:11" x14ac:dyDescent="0.3">
      <c r="A26" t="s">
        <v>44</v>
      </c>
      <c r="B26" t="s">
        <v>26</v>
      </c>
      <c r="C26">
        <v>1</v>
      </c>
      <c r="D26" t="s">
        <v>21</v>
      </c>
      <c r="E26">
        <v>555.76</v>
      </c>
      <c r="F26" s="6">
        <v>0.25</v>
      </c>
      <c r="G26" s="1">
        <f t="shared" ref="G26" si="1">E26*F26</f>
        <v>138.94</v>
      </c>
      <c r="I26" s="20"/>
      <c r="J26" s="1"/>
    </row>
    <row r="27" spans="1:11" x14ac:dyDescent="0.3">
      <c r="F27" s="6"/>
      <c r="G27" s="1"/>
      <c r="I27" s="20"/>
      <c r="J27" s="1"/>
    </row>
    <row r="28" spans="1:11" x14ac:dyDescent="0.3">
      <c r="F28" s="6"/>
      <c r="G28" s="12">
        <f>SUM(G25:G26)</f>
        <v>277.88</v>
      </c>
      <c r="I28" s="20"/>
      <c r="J28" s="1"/>
    </row>
    <row r="29" spans="1:11" x14ac:dyDescent="0.3">
      <c r="F29" s="6"/>
      <c r="G29" s="1"/>
      <c r="I29" s="10"/>
      <c r="J29" s="1"/>
    </row>
    <row r="30" spans="1:11" x14ac:dyDescent="0.3">
      <c r="A30" t="s">
        <v>46</v>
      </c>
      <c r="B30" t="s">
        <v>30</v>
      </c>
      <c r="C30">
        <v>5</v>
      </c>
      <c r="D30" t="s">
        <v>21</v>
      </c>
      <c r="E30">
        <v>448.25</v>
      </c>
      <c r="F30" s="6">
        <v>0.25</v>
      </c>
      <c r="G30" s="1">
        <f>E30*F30</f>
        <v>112.0625</v>
      </c>
      <c r="I30" s="10"/>
      <c r="J30" s="1"/>
      <c r="K30" s="1"/>
    </row>
    <row r="31" spans="1:11" x14ac:dyDescent="0.3">
      <c r="A31" t="s">
        <v>46</v>
      </c>
      <c r="B31" t="s">
        <v>32</v>
      </c>
      <c r="C31">
        <v>6</v>
      </c>
      <c r="D31" t="s">
        <v>21</v>
      </c>
      <c r="E31">
        <v>537.9</v>
      </c>
      <c r="F31" s="6">
        <v>0.25</v>
      </c>
      <c r="G31" s="1">
        <f t="shared" ref="G31:G33" si="2">E31*F31</f>
        <v>134.47499999999999</v>
      </c>
    </row>
    <row r="32" spans="1:11" x14ac:dyDescent="0.3">
      <c r="A32" t="s">
        <v>46</v>
      </c>
      <c r="B32" t="s">
        <v>34</v>
      </c>
      <c r="C32">
        <v>2</v>
      </c>
      <c r="D32" t="s">
        <v>21</v>
      </c>
      <c r="E32">
        <v>179.3</v>
      </c>
      <c r="F32" s="6">
        <v>0.25</v>
      </c>
      <c r="G32" s="1">
        <f t="shared" si="2"/>
        <v>44.825000000000003</v>
      </c>
    </row>
    <row r="33" spans="1:7" x14ac:dyDescent="0.3">
      <c r="A33" t="s">
        <v>46</v>
      </c>
      <c r="B33" t="s">
        <v>36</v>
      </c>
      <c r="C33">
        <v>5</v>
      </c>
      <c r="D33" t="s">
        <v>21</v>
      </c>
      <c r="E33">
        <v>448.25</v>
      </c>
      <c r="F33" s="6">
        <v>0.25</v>
      </c>
      <c r="G33" s="1">
        <f t="shared" si="2"/>
        <v>112.0625</v>
      </c>
    </row>
    <row r="35" spans="1:7" x14ac:dyDescent="0.3">
      <c r="G35" s="12">
        <f>SUM(G30:G33)</f>
        <v>403.42500000000001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A7" workbookViewId="0">
      <selection activeCell="B38" sqref="B38"/>
    </sheetView>
  </sheetViews>
  <sheetFormatPr defaultRowHeight="14.4" x14ac:dyDescent="0.3"/>
  <cols>
    <col min="1" max="1" width="25.33203125" customWidth="1"/>
    <col min="2" max="2" width="46.77734375" customWidth="1"/>
    <col min="3" max="3" width="10.33203125" bestFit="1" customWidth="1"/>
    <col min="5" max="5" width="9.44140625" bestFit="1" customWidth="1"/>
    <col min="6" max="6" width="10.77734375" customWidth="1"/>
    <col min="11" max="11" width="10.6640625" customWidth="1"/>
    <col min="12" max="12" width="11.109375" customWidth="1"/>
    <col min="13" max="13" width="14.44140625" customWidth="1"/>
  </cols>
  <sheetData>
    <row r="1" spans="1:7" x14ac:dyDescent="0.3">
      <c r="A1" s="13" t="s">
        <v>68</v>
      </c>
    </row>
    <row r="2" spans="1:7" x14ac:dyDescent="0.3">
      <c r="A2" s="13" t="s">
        <v>79</v>
      </c>
    </row>
    <row r="3" spans="1:7" x14ac:dyDescent="0.3">
      <c r="A3" s="13"/>
    </row>
    <row r="5" spans="1:7" x14ac:dyDescent="0.3">
      <c r="A5" s="23" t="s">
        <v>62</v>
      </c>
    </row>
    <row r="6" spans="1:7" x14ac:dyDescent="0.3">
      <c r="A6" s="16" t="s">
        <v>64</v>
      </c>
      <c r="E6" s="25">
        <v>13</v>
      </c>
    </row>
    <row r="7" spans="1:7" x14ac:dyDescent="0.3">
      <c r="A7" s="16" t="s">
        <v>87</v>
      </c>
      <c r="C7" s="25">
        <v>125</v>
      </c>
      <c r="D7" s="21">
        <v>0.25</v>
      </c>
      <c r="E7" s="25">
        <f>C7*D7</f>
        <v>31.25</v>
      </c>
    </row>
    <row r="8" spans="1:7" x14ac:dyDescent="0.3">
      <c r="A8" s="16" t="s">
        <v>80</v>
      </c>
      <c r="C8" s="25">
        <v>112</v>
      </c>
      <c r="D8" s="18">
        <f>E8/C8</f>
        <v>0.16294642857142858</v>
      </c>
      <c r="E8" s="26">
        <f>E7-E6</f>
        <v>18.25</v>
      </c>
    </row>
    <row r="9" spans="1:7" x14ac:dyDescent="0.3">
      <c r="A9" s="16"/>
    </row>
    <row r="10" spans="1:7" x14ac:dyDescent="0.3">
      <c r="A10" s="16" t="s">
        <v>53</v>
      </c>
    </row>
    <row r="11" spans="1:7" x14ac:dyDescent="0.3">
      <c r="A11" s="16" t="s">
        <v>82</v>
      </c>
    </row>
    <row r="12" spans="1:7" x14ac:dyDescent="0.3">
      <c r="A12" s="16" t="s">
        <v>63</v>
      </c>
    </row>
    <row r="13" spans="1:7" x14ac:dyDescent="0.3">
      <c r="A13" s="16" t="s">
        <v>83</v>
      </c>
    </row>
    <row r="14" spans="1:7" x14ac:dyDescent="0.3">
      <c r="A14" s="16"/>
    </row>
    <row r="16" spans="1:7" x14ac:dyDescent="0.3">
      <c r="A16" t="s">
        <v>49</v>
      </c>
      <c r="B16" t="s">
        <v>12</v>
      </c>
      <c r="C16" t="s">
        <v>15</v>
      </c>
      <c r="D16" t="s">
        <v>48</v>
      </c>
      <c r="E16" t="s">
        <v>17</v>
      </c>
      <c r="G16" t="s">
        <v>47</v>
      </c>
    </row>
    <row r="17" spans="1:11" x14ac:dyDescent="0.3">
      <c r="A17" t="s">
        <v>45</v>
      </c>
      <c r="B17" t="s">
        <v>20</v>
      </c>
      <c r="C17">
        <v>2</v>
      </c>
      <c r="D17" t="s">
        <v>21</v>
      </c>
      <c r="E17">
        <v>249.24</v>
      </c>
      <c r="F17" s="6">
        <v>0.30549999999999999</v>
      </c>
      <c r="G17" s="1">
        <f>E17*F17</f>
        <v>76.14282</v>
      </c>
      <c r="I17" s="20"/>
      <c r="J17" s="1"/>
    </row>
    <row r="18" spans="1:11" x14ac:dyDescent="0.3">
      <c r="A18" t="s">
        <v>45</v>
      </c>
      <c r="B18" t="s">
        <v>22</v>
      </c>
      <c r="C18">
        <v>2</v>
      </c>
      <c r="D18" t="s">
        <v>21</v>
      </c>
      <c r="E18">
        <v>1033.8900000000001</v>
      </c>
      <c r="F18" s="6">
        <v>0.16289999999999999</v>
      </c>
      <c r="G18" s="1">
        <f t="shared" ref="G18:G21" si="0">E18*F18</f>
        <v>168.420681</v>
      </c>
      <c r="I18" s="20"/>
      <c r="J18" s="1"/>
    </row>
    <row r="19" spans="1:11" x14ac:dyDescent="0.3">
      <c r="A19" t="s">
        <v>45</v>
      </c>
      <c r="B19" t="s">
        <v>24</v>
      </c>
      <c r="C19">
        <v>4</v>
      </c>
      <c r="D19" t="s">
        <v>21</v>
      </c>
      <c r="E19">
        <v>2067.79</v>
      </c>
      <c r="F19" s="6">
        <v>0.16289999999999999</v>
      </c>
      <c r="G19" s="1">
        <f t="shared" si="0"/>
        <v>336.84299099999998</v>
      </c>
      <c r="I19" s="20"/>
      <c r="J19" s="1"/>
    </row>
    <row r="20" spans="1:11" x14ac:dyDescent="0.3">
      <c r="A20" t="s">
        <v>45</v>
      </c>
      <c r="B20" t="s">
        <v>26</v>
      </c>
      <c r="C20">
        <v>3</v>
      </c>
      <c r="D20" t="s">
        <v>21</v>
      </c>
      <c r="E20">
        <v>1546.77</v>
      </c>
      <c r="F20" s="6">
        <v>0.16289999999999999</v>
      </c>
      <c r="G20" s="1">
        <f t="shared" si="0"/>
        <v>251.96883299999999</v>
      </c>
      <c r="I20" s="20"/>
      <c r="J20" s="1"/>
    </row>
    <row r="21" spans="1:11" x14ac:dyDescent="0.3">
      <c r="A21" t="s">
        <v>45</v>
      </c>
      <c r="B21" t="s">
        <v>28</v>
      </c>
      <c r="C21">
        <v>3</v>
      </c>
      <c r="D21" t="s">
        <v>21</v>
      </c>
      <c r="E21">
        <v>1554.91</v>
      </c>
      <c r="F21" s="6">
        <v>0.16289999999999999</v>
      </c>
      <c r="G21" s="1">
        <f t="shared" si="0"/>
        <v>253.294839</v>
      </c>
      <c r="I21" s="20"/>
      <c r="J21" s="1"/>
    </row>
    <row r="22" spans="1:11" x14ac:dyDescent="0.3">
      <c r="E22" s="1"/>
      <c r="F22" s="6"/>
      <c r="G22" s="1"/>
      <c r="I22" s="20"/>
      <c r="J22" s="1"/>
    </row>
    <row r="23" spans="1:11" x14ac:dyDescent="0.3">
      <c r="E23" s="1"/>
      <c r="F23" s="6"/>
      <c r="G23" s="12">
        <f>SUM(G17:G22)</f>
        <v>1086.6701639999999</v>
      </c>
      <c r="I23" s="20"/>
      <c r="J23" s="1"/>
    </row>
    <row r="24" spans="1:11" x14ac:dyDescent="0.3">
      <c r="E24" s="1"/>
      <c r="F24" s="6"/>
      <c r="G24" s="1"/>
      <c r="I24" s="20"/>
      <c r="J24" s="1"/>
    </row>
    <row r="25" spans="1:11" x14ac:dyDescent="0.3">
      <c r="A25" t="s">
        <v>44</v>
      </c>
      <c r="B25" t="s">
        <v>24</v>
      </c>
      <c r="C25">
        <v>1</v>
      </c>
      <c r="D25" t="s">
        <v>21</v>
      </c>
      <c r="E25">
        <v>552.15</v>
      </c>
      <c r="F25" s="6">
        <v>0.25</v>
      </c>
      <c r="G25" s="1">
        <f>E25*F25</f>
        <v>138.03749999999999</v>
      </c>
      <c r="I25" s="20"/>
      <c r="J25" s="1"/>
    </row>
    <row r="26" spans="1:11" x14ac:dyDescent="0.3">
      <c r="F26" s="6"/>
      <c r="G26" s="1"/>
      <c r="I26" s="20"/>
      <c r="J26" s="1"/>
    </row>
    <row r="27" spans="1:11" x14ac:dyDescent="0.3">
      <c r="F27" s="6"/>
      <c r="G27" s="12">
        <f>SUM(G25:G26)</f>
        <v>138.03749999999999</v>
      </c>
      <c r="I27" s="20"/>
      <c r="J27" s="1"/>
    </row>
    <row r="28" spans="1:11" x14ac:dyDescent="0.3">
      <c r="F28" s="6"/>
      <c r="G28" s="1"/>
      <c r="I28" s="10"/>
      <c r="J28" s="1"/>
    </row>
    <row r="29" spans="1:11" x14ac:dyDescent="0.3">
      <c r="A29" t="s">
        <v>46</v>
      </c>
      <c r="B29" t="s">
        <v>30</v>
      </c>
      <c r="C29">
        <v>2</v>
      </c>
      <c r="D29" t="s">
        <v>21</v>
      </c>
      <c r="E29">
        <v>182.56</v>
      </c>
      <c r="F29" s="6">
        <v>0.25</v>
      </c>
      <c r="G29" s="1">
        <f>E29*F29</f>
        <v>45.64</v>
      </c>
      <c r="I29" s="10"/>
      <c r="J29" s="1"/>
      <c r="K29" s="1"/>
    </row>
    <row r="30" spans="1:11" x14ac:dyDescent="0.3">
      <c r="A30" t="s">
        <v>46</v>
      </c>
      <c r="B30" t="s">
        <v>32</v>
      </c>
      <c r="C30">
        <v>2</v>
      </c>
      <c r="D30" t="s">
        <v>21</v>
      </c>
      <c r="E30">
        <v>182.56</v>
      </c>
      <c r="F30" s="6">
        <v>0.25</v>
      </c>
      <c r="G30" s="1">
        <f t="shared" ref="G30:G32" si="1">E30*F30</f>
        <v>45.64</v>
      </c>
    </row>
    <row r="31" spans="1:11" x14ac:dyDescent="0.3">
      <c r="A31" t="s">
        <v>46</v>
      </c>
      <c r="B31" t="s">
        <v>34</v>
      </c>
      <c r="C31">
        <v>2</v>
      </c>
      <c r="D31" t="s">
        <v>21</v>
      </c>
      <c r="E31">
        <v>182.56</v>
      </c>
      <c r="F31" s="6">
        <v>0.25</v>
      </c>
      <c r="G31" s="1">
        <f t="shared" si="1"/>
        <v>45.64</v>
      </c>
    </row>
    <row r="32" spans="1:11" x14ac:dyDescent="0.3">
      <c r="A32" t="s">
        <v>46</v>
      </c>
      <c r="B32" t="s">
        <v>36</v>
      </c>
      <c r="C32">
        <v>2</v>
      </c>
      <c r="D32" t="s">
        <v>21</v>
      </c>
      <c r="E32">
        <v>182.56</v>
      </c>
      <c r="F32" s="6">
        <v>0.25</v>
      </c>
      <c r="G32" s="1">
        <f t="shared" si="1"/>
        <v>45.64</v>
      </c>
    </row>
    <row r="34" spans="7:7" x14ac:dyDescent="0.3">
      <c r="G34" s="12">
        <f>SUM(G29:G32)</f>
        <v>182.56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A4" sqref="A4"/>
    </sheetView>
  </sheetViews>
  <sheetFormatPr defaultRowHeight="14.4" x14ac:dyDescent="0.3"/>
  <cols>
    <col min="1" max="1" width="25.33203125" customWidth="1"/>
    <col min="2" max="2" width="46.77734375" customWidth="1"/>
    <col min="3" max="3" width="10.33203125" bestFit="1" customWidth="1"/>
    <col min="5" max="5" width="9.44140625" bestFit="1" customWidth="1"/>
    <col min="6" max="6" width="10.77734375" customWidth="1"/>
    <col min="11" max="11" width="10.6640625" customWidth="1"/>
    <col min="12" max="12" width="11.109375" customWidth="1"/>
    <col min="13" max="13" width="14.44140625" customWidth="1"/>
  </cols>
  <sheetData>
    <row r="1" spans="1:5" x14ac:dyDescent="0.3">
      <c r="A1" s="13" t="s">
        <v>68</v>
      </c>
    </row>
    <row r="2" spans="1:5" x14ac:dyDescent="0.3">
      <c r="A2" s="13" t="s">
        <v>79</v>
      </c>
    </row>
    <row r="3" spans="1:5" x14ac:dyDescent="0.3">
      <c r="A3" s="13"/>
    </row>
    <row r="4" spans="1:5" x14ac:dyDescent="0.3">
      <c r="A4" t="s">
        <v>88</v>
      </c>
    </row>
    <row r="5" spans="1:5" x14ac:dyDescent="0.3">
      <c r="A5" s="23"/>
    </row>
    <row r="6" spans="1:5" x14ac:dyDescent="0.3">
      <c r="A6" s="16"/>
      <c r="E6" s="25"/>
    </row>
    <row r="7" spans="1:5" x14ac:dyDescent="0.3">
      <c r="A7" s="16"/>
      <c r="C7" s="25"/>
      <c r="D7" s="21"/>
      <c r="E7" s="25"/>
    </row>
    <row r="8" spans="1:5" x14ac:dyDescent="0.3">
      <c r="A8" s="16"/>
      <c r="C8" s="25"/>
      <c r="D8" s="18"/>
      <c r="E8" s="26"/>
    </row>
    <row r="9" spans="1:5" x14ac:dyDescent="0.3">
      <c r="A9" s="16"/>
    </row>
    <row r="10" spans="1:5" x14ac:dyDescent="0.3">
      <c r="A10" s="16"/>
    </row>
    <row r="11" spans="1:5" x14ac:dyDescent="0.3">
      <c r="A11" s="16"/>
    </row>
    <row r="12" spans="1:5" x14ac:dyDescent="0.3">
      <c r="A12" s="16"/>
    </row>
    <row r="13" spans="1:5" x14ac:dyDescent="0.3">
      <c r="A13" s="16"/>
    </row>
    <row r="14" spans="1:5" x14ac:dyDescent="0.3">
      <c r="A14" s="16"/>
    </row>
    <row r="17" spans="5:11" x14ac:dyDescent="0.3">
      <c r="F17" s="6"/>
      <c r="G17" s="1"/>
      <c r="I17" s="20"/>
      <c r="J17" s="1"/>
    </row>
    <row r="18" spans="5:11" x14ac:dyDescent="0.3">
      <c r="F18" s="6"/>
      <c r="G18" s="1"/>
      <c r="I18" s="20"/>
      <c r="J18" s="1"/>
    </row>
    <row r="19" spans="5:11" x14ac:dyDescent="0.3">
      <c r="F19" s="6"/>
      <c r="G19" s="1"/>
      <c r="I19" s="20"/>
      <c r="J19" s="1"/>
    </row>
    <row r="20" spans="5:11" x14ac:dyDescent="0.3">
      <c r="F20" s="6"/>
      <c r="G20" s="1"/>
      <c r="I20" s="20"/>
      <c r="J20" s="1"/>
    </row>
    <row r="21" spans="5:11" x14ac:dyDescent="0.3">
      <c r="F21" s="6"/>
      <c r="G21" s="1"/>
      <c r="I21" s="20"/>
      <c r="J21" s="1"/>
    </row>
    <row r="22" spans="5:11" x14ac:dyDescent="0.3">
      <c r="E22" s="1"/>
      <c r="F22" s="6"/>
      <c r="G22" s="1"/>
      <c r="I22" s="20"/>
      <c r="J22" s="1"/>
    </row>
    <row r="23" spans="5:11" x14ac:dyDescent="0.3">
      <c r="E23" s="1"/>
      <c r="F23" s="6"/>
      <c r="G23" s="12"/>
      <c r="I23" s="20"/>
      <c r="J23" s="1"/>
    </row>
    <row r="24" spans="5:11" x14ac:dyDescent="0.3">
      <c r="E24" s="1"/>
      <c r="F24" s="6"/>
      <c r="G24" s="1"/>
      <c r="I24" s="20"/>
      <c r="J24" s="1"/>
    </row>
    <row r="25" spans="5:11" x14ac:dyDescent="0.3">
      <c r="F25" s="6"/>
      <c r="G25" s="1"/>
      <c r="I25" s="20"/>
      <c r="J25" s="1"/>
    </row>
    <row r="26" spans="5:11" x14ac:dyDescent="0.3">
      <c r="F26" s="6"/>
      <c r="G26" s="1"/>
      <c r="I26" s="20"/>
      <c r="J26" s="1"/>
    </row>
    <row r="27" spans="5:11" x14ac:dyDescent="0.3">
      <c r="F27" s="6"/>
      <c r="G27" s="12"/>
      <c r="I27" s="20"/>
      <c r="J27" s="1"/>
    </row>
    <row r="28" spans="5:11" x14ac:dyDescent="0.3">
      <c r="F28" s="6"/>
      <c r="G28" s="1"/>
      <c r="I28" s="10"/>
      <c r="J28" s="1"/>
    </row>
    <row r="29" spans="5:11" x14ac:dyDescent="0.3">
      <c r="F29" s="6"/>
      <c r="G29" s="1"/>
      <c r="I29" s="10"/>
      <c r="J29" s="1"/>
      <c r="K29" s="1"/>
    </row>
    <row r="30" spans="5:11" x14ac:dyDescent="0.3">
      <c r="F30" s="6"/>
      <c r="G30" s="1"/>
    </row>
    <row r="31" spans="5:11" x14ac:dyDescent="0.3">
      <c r="F31" s="6"/>
      <c r="G31" s="1"/>
    </row>
    <row r="32" spans="5:11" x14ac:dyDescent="0.3">
      <c r="F32" s="6"/>
      <c r="G32" s="1"/>
    </row>
    <row r="34" spans="7:7" x14ac:dyDescent="0.3">
      <c r="G34" s="12">
        <f>SUM(G29:G32)</f>
        <v>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A22" workbookViewId="0">
      <selection activeCell="I34" sqref="I34"/>
    </sheetView>
  </sheetViews>
  <sheetFormatPr defaultRowHeight="14.4" x14ac:dyDescent="0.3"/>
  <cols>
    <col min="1" max="1" width="25.33203125" customWidth="1"/>
    <col min="2" max="2" width="46.77734375" customWidth="1"/>
    <col min="3" max="3" width="10.33203125" bestFit="1" customWidth="1"/>
    <col min="5" max="5" width="9.44140625" bestFit="1" customWidth="1"/>
    <col min="6" max="6" width="10.77734375" customWidth="1"/>
    <col min="11" max="11" width="10.6640625" customWidth="1"/>
    <col min="12" max="12" width="11.109375" customWidth="1"/>
    <col min="13" max="13" width="14.44140625" customWidth="1"/>
  </cols>
  <sheetData>
    <row r="1" spans="1:7" x14ac:dyDescent="0.3">
      <c r="A1" s="13" t="s">
        <v>68</v>
      </c>
    </row>
    <row r="2" spans="1:7" x14ac:dyDescent="0.3">
      <c r="A2" s="13" t="s">
        <v>79</v>
      </c>
    </row>
    <row r="3" spans="1:7" x14ac:dyDescent="0.3">
      <c r="A3" s="13"/>
    </row>
    <row r="5" spans="1:7" x14ac:dyDescent="0.3">
      <c r="A5" s="23" t="s">
        <v>62</v>
      </c>
    </row>
    <row r="6" spans="1:7" x14ac:dyDescent="0.3">
      <c r="A6" s="16" t="s">
        <v>64</v>
      </c>
      <c r="E6" s="25">
        <v>13</v>
      </c>
    </row>
    <row r="7" spans="1:7" x14ac:dyDescent="0.3">
      <c r="A7" s="16" t="s">
        <v>87</v>
      </c>
      <c r="C7" s="25">
        <v>125</v>
      </c>
      <c r="D7" s="21">
        <v>0.25</v>
      </c>
      <c r="E7" s="25">
        <f>C7*D7</f>
        <v>31.25</v>
      </c>
    </row>
    <row r="8" spans="1:7" x14ac:dyDescent="0.3">
      <c r="A8" s="16" t="s">
        <v>80</v>
      </c>
      <c r="C8" s="25">
        <v>112</v>
      </c>
      <c r="D8" s="18">
        <f>E8/C8</f>
        <v>0.16294642857142858</v>
      </c>
      <c r="E8" s="26">
        <f>E7-E6</f>
        <v>18.25</v>
      </c>
    </row>
    <row r="9" spans="1:7" x14ac:dyDescent="0.3">
      <c r="A9" s="16"/>
    </row>
    <row r="10" spans="1:7" x14ac:dyDescent="0.3">
      <c r="A10" s="16" t="s">
        <v>53</v>
      </c>
    </row>
    <row r="11" spans="1:7" x14ac:dyDescent="0.3">
      <c r="A11" s="16" t="s">
        <v>82</v>
      </c>
    </row>
    <row r="12" spans="1:7" x14ac:dyDescent="0.3">
      <c r="A12" s="16" t="s">
        <v>63</v>
      </c>
    </row>
    <row r="13" spans="1:7" x14ac:dyDescent="0.3">
      <c r="A13" s="16" t="s">
        <v>83</v>
      </c>
    </row>
    <row r="14" spans="1:7" x14ac:dyDescent="0.3">
      <c r="A14" s="16"/>
    </row>
    <row r="16" spans="1:7" x14ac:dyDescent="0.3">
      <c r="A16" t="s">
        <v>49</v>
      </c>
      <c r="B16" t="s">
        <v>12</v>
      </c>
      <c r="C16" t="s">
        <v>15</v>
      </c>
      <c r="D16" t="s">
        <v>48</v>
      </c>
      <c r="E16" t="s">
        <v>17</v>
      </c>
      <c r="G16" t="s">
        <v>47</v>
      </c>
    </row>
    <row r="17" spans="1:11" x14ac:dyDescent="0.3">
      <c r="A17" t="s">
        <v>45</v>
      </c>
      <c r="B17" t="s">
        <v>20</v>
      </c>
      <c r="C17">
        <v>3</v>
      </c>
      <c r="D17" t="s">
        <v>21</v>
      </c>
      <c r="E17">
        <v>368.21</v>
      </c>
      <c r="F17" s="6">
        <v>0.30549999999999999</v>
      </c>
      <c r="G17" s="1">
        <f>E17*F17</f>
        <v>112.48815499999999</v>
      </c>
      <c r="I17" s="20"/>
      <c r="J17" s="1"/>
    </row>
    <row r="18" spans="1:11" x14ac:dyDescent="0.3">
      <c r="A18" t="s">
        <v>45</v>
      </c>
      <c r="B18" t="s">
        <v>22</v>
      </c>
      <c r="C18">
        <v>3</v>
      </c>
      <c r="D18" t="s">
        <v>21</v>
      </c>
      <c r="E18">
        <v>1527.41</v>
      </c>
      <c r="F18" s="6">
        <v>0.16289999999999999</v>
      </c>
      <c r="G18" s="1">
        <f t="shared" ref="G18:G21" si="0">E18*F18</f>
        <v>248.815089</v>
      </c>
      <c r="I18" s="20"/>
      <c r="J18" s="1"/>
    </row>
    <row r="19" spans="1:11" x14ac:dyDescent="0.3">
      <c r="A19" t="s">
        <v>45</v>
      </c>
      <c r="B19" t="s">
        <v>24</v>
      </c>
      <c r="C19">
        <v>5</v>
      </c>
      <c r="D19" t="s">
        <v>21</v>
      </c>
      <c r="E19">
        <v>2544.79</v>
      </c>
      <c r="F19" s="6">
        <v>0.16289999999999999</v>
      </c>
      <c r="G19" s="1">
        <f t="shared" si="0"/>
        <v>414.54629099999994</v>
      </c>
      <c r="I19" s="20"/>
      <c r="J19" s="1"/>
    </row>
    <row r="20" spans="1:11" x14ac:dyDescent="0.3">
      <c r="A20" t="s">
        <v>45</v>
      </c>
      <c r="B20" t="s">
        <v>26</v>
      </c>
      <c r="C20">
        <v>5</v>
      </c>
      <c r="D20" t="s">
        <v>21</v>
      </c>
      <c r="E20">
        <v>2542.08</v>
      </c>
      <c r="F20" s="6">
        <v>0.16289999999999999</v>
      </c>
      <c r="G20" s="1">
        <f t="shared" si="0"/>
        <v>414.10483199999999</v>
      </c>
      <c r="I20" s="20"/>
      <c r="J20" s="1"/>
    </row>
    <row r="21" spans="1:11" x14ac:dyDescent="0.3">
      <c r="A21" t="s">
        <v>45</v>
      </c>
      <c r="B21" t="s">
        <v>28</v>
      </c>
      <c r="C21">
        <v>4</v>
      </c>
      <c r="D21" t="s">
        <v>21</v>
      </c>
      <c r="E21">
        <v>2034.75</v>
      </c>
      <c r="F21" s="6">
        <v>0.16289999999999999</v>
      </c>
      <c r="G21" s="1">
        <f t="shared" si="0"/>
        <v>331.46077499999996</v>
      </c>
      <c r="I21" s="20"/>
      <c r="J21" s="1"/>
    </row>
    <row r="22" spans="1:11" x14ac:dyDescent="0.3">
      <c r="E22" s="1"/>
      <c r="F22" s="6"/>
      <c r="G22" s="1"/>
      <c r="I22" s="20"/>
      <c r="J22" s="1"/>
    </row>
    <row r="23" spans="1:11" x14ac:dyDescent="0.3">
      <c r="E23" s="1"/>
      <c r="F23" s="6"/>
      <c r="G23" s="12">
        <f>SUM(G17:G22)</f>
        <v>1521.4151419999998</v>
      </c>
      <c r="I23" s="20"/>
      <c r="J23" s="1"/>
    </row>
    <row r="24" spans="1:11" x14ac:dyDescent="0.3">
      <c r="E24" s="1"/>
      <c r="F24" s="6"/>
      <c r="G24" s="1"/>
      <c r="I24" s="20"/>
      <c r="J24" s="1"/>
    </row>
    <row r="25" spans="1:11" x14ac:dyDescent="0.3">
      <c r="A25" t="s">
        <v>44</v>
      </c>
      <c r="B25" t="s">
        <v>24</v>
      </c>
      <c r="C25">
        <v>1</v>
      </c>
      <c r="D25" t="s">
        <v>21</v>
      </c>
      <c r="E25">
        <v>549.71</v>
      </c>
      <c r="F25" s="6">
        <v>0.25</v>
      </c>
      <c r="G25" s="1">
        <f>E25*F25</f>
        <v>137.42750000000001</v>
      </c>
      <c r="I25" s="20"/>
      <c r="J25" s="1"/>
    </row>
    <row r="26" spans="1:11" x14ac:dyDescent="0.3">
      <c r="F26" s="6"/>
      <c r="G26" s="1"/>
      <c r="I26" s="20"/>
      <c r="J26" s="1"/>
    </row>
    <row r="27" spans="1:11" x14ac:dyDescent="0.3">
      <c r="F27" s="6"/>
      <c r="G27" s="12">
        <f>SUM(G25:G26)</f>
        <v>137.42750000000001</v>
      </c>
      <c r="I27" s="20"/>
      <c r="J27" s="1"/>
    </row>
    <row r="28" spans="1:11" x14ac:dyDescent="0.3">
      <c r="F28" s="6"/>
      <c r="G28" s="1"/>
      <c r="I28" s="10"/>
      <c r="J28" s="1"/>
    </row>
    <row r="29" spans="1:11" x14ac:dyDescent="0.3">
      <c r="A29" t="s">
        <v>46</v>
      </c>
      <c r="B29" t="s">
        <v>30</v>
      </c>
      <c r="C29">
        <v>2</v>
      </c>
      <c r="D29" t="s">
        <v>21</v>
      </c>
      <c r="E29">
        <v>182.24</v>
      </c>
      <c r="F29" s="6">
        <v>0.25</v>
      </c>
      <c r="G29" s="1">
        <f>E29*F29</f>
        <v>45.56</v>
      </c>
      <c r="I29" s="10"/>
      <c r="J29" s="1"/>
      <c r="K29" s="1"/>
    </row>
    <row r="30" spans="1:11" x14ac:dyDescent="0.3">
      <c r="A30" t="s">
        <v>46</v>
      </c>
      <c r="B30" t="s">
        <v>32</v>
      </c>
      <c r="C30">
        <v>10</v>
      </c>
      <c r="D30" t="s">
        <v>21</v>
      </c>
      <c r="E30">
        <v>911.2</v>
      </c>
      <c r="F30" s="6">
        <v>0.25</v>
      </c>
      <c r="G30" s="1">
        <f t="shared" ref="G30:G32" si="1">E30*F30</f>
        <v>227.8</v>
      </c>
    </row>
    <row r="31" spans="1:11" x14ac:dyDescent="0.3">
      <c r="A31" t="s">
        <v>46</v>
      </c>
      <c r="B31" t="s">
        <v>34</v>
      </c>
      <c r="C31">
        <v>2</v>
      </c>
      <c r="D31" t="s">
        <v>21</v>
      </c>
      <c r="E31">
        <v>182.24</v>
      </c>
      <c r="F31" s="6">
        <v>0.25</v>
      </c>
      <c r="G31" s="1">
        <f t="shared" si="1"/>
        <v>45.56</v>
      </c>
    </row>
    <row r="32" spans="1:11" x14ac:dyDescent="0.3">
      <c r="A32" t="s">
        <v>46</v>
      </c>
      <c r="B32" t="s">
        <v>36</v>
      </c>
      <c r="C32">
        <v>1</v>
      </c>
      <c r="D32" t="s">
        <v>21</v>
      </c>
      <c r="E32">
        <v>91.12</v>
      </c>
      <c r="F32" s="6">
        <v>0.25</v>
      </c>
      <c r="G32" s="1">
        <f t="shared" si="1"/>
        <v>22.78</v>
      </c>
    </row>
    <row r="34" spans="7:7" x14ac:dyDescent="0.3">
      <c r="G34" s="12">
        <f>SUM(G29:G32)</f>
        <v>341.70000000000005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A7" sqref="A7"/>
    </sheetView>
  </sheetViews>
  <sheetFormatPr defaultRowHeight="14.4" x14ac:dyDescent="0.3"/>
  <cols>
    <col min="1" max="1" width="25.33203125" customWidth="1"/>
    <col min="2" max="2" width="46.77734375" customWidth="1"/>
    <col min="3" max="3" width="10.33203125" bestFit="1" customWidth="1"/>
    <col min="5" max="5" width="9.44140625" bestFit="1" customWidth="1"/>
    <col min="6" max="6" width="10.77734375" customWidth="1"/>
    <col min="11" max="11" width="10.6640625" customWidth="1"/>
    <col min="12" max="12" width="11.109375" customWidth="1"/>
    <col min="13" max="13" width="14.44140625" customWidth="1"/>
  </cols>
  <sheetData>
    <row r="1" spans="1:10" x14ac:dyDescent="0.3">
      <c r="A1" s="13" t="s">
        <v>68</v>
      </c>
    </row>
    <row r="2" spans="1:10" x14ac:dyDescent="0.3">
      <c r="A2" s="13" t="s">
        <v>79</v>
      </c>
    </row>
    <row r="3" spans="1:10" x14ac:dyDescent="0.3">
      <c r="A3" s="13"/>
    </row>
    <row r="4" spans="1:10" x14ac:dyDescent="0.3">
      <c r="A4" t="s">
        <v>91</v>
      </c>
    </row>
    <row r="5" spans="1:10" x14ac:dyDescent="0.3">
      <c r="A5" s="13" t="s">
        <v>95</v>
      </c>
    </row>
    <row r="6" spans="1:10" x14ac:dyDescent="0.3">
      <c r="F6" s="6"/>
      <c r="G6" s="1"/>
      <c r="I6" s="20"/>
      <c r="J6" s="1"/>
    </row>
    <row r="7" spans="1:10" x14ac:dyDescent="0.3">
      <c r="F7" s="6"/>
      <c r="G7" s="1"/>
      <c r="I7" s="20"/>
      <c r="J7" s="1"/>
    </row>
    <row r="8" spans="1:10" x14ac:dyDescent="0.3">
      <c r="F8" s="6"/>
      <c r="G8" s="1"/>
      <c r="I8" s="20"/>
      <c r="J8" s="1"/>
    </row>
    <row r="9" spans="1:10" x14ac:dyDescent="0.3">
      <c r="F9" s="6"/>
      <c r="G9" s="1"/>
      <c r="I9" s="20"/>
      <c r="J9" s="1"/>
    </row>
    <row r="10" spans="1:10" x14ac:dyDescent="0.3">
      <c r="F10" s="6"/>
      <c r="G10" s="1"/>
      <c r="I10" s="20"/>
      <c r="J10" s="1"/>
    </row>
    <row r="11" spans="1:10" x14ac:dyDescent="0.3">
      <c r="E11" s="1"/>
      <c r="F11" s="6"/>
      <c r="G11" s="1"/>
      <c r="I11" s="20"/>
      <c r="J11" s="1"/>
    </row>
    <row r="12" spans="1:10" x14ac:dyDescent="0.3">
      <c r="E12" s="1"/>
      <c r="F12" s="6"/>
      <c r="G12" s="12"/>
      <c r="I12" s="20"/>
      <c r="J12" s="1"/>
    </row>
    <row r="13" spans="1:10" x14ac:dyDescent="0.3">
      <c r="E13" s="1"/>
      <c r="F13" s="6"/>
      <c r="G13" s="1"/>
      <c r="I13" s="20"/>
      <c r="J13" s="1"/>
    </row>
    <row r="14" spans="1:10" x14ac:dyDescent="0.3">
      <c r="F14" s="6"/>
      <c r="G14" s="1"/>
      <c r="I14" s="20"/>
      <c r="J14" s="1"/>
    </row>
    <row r="15" spans="1:10" x14ac:dyDescent="0.3">
      <c r="F15" s="6"/>
      <c r="G15" s="1"/>
      <c r="I15" s="20"/>
      <c r="J15" s="1"/>
    </row>
    <row r="16" spans="1:10" x14ac:dyDescent="0.3">
      <c r="F16" s="6"/>
      <c r="G16" s="12"/>
      <c r="I16" s="20"/>
      <c r="J16" s="1"/>
    </row>
    <row r="17" spans="6:11" x14ac:dyDescent="0.3">
      <c r="F17" s="6"/>
      <c r="G17" s="1"/>
      <c r="I17" s="10"/>
      <c r="J17" s="1"/>
    </row>
    <row r="18" spans="6:11" x14ac:dyDescent="0.3">
      <c r="F18" s="6"/>
      <c r="G18" s="1"/>
      <c r="I18" s="10"/>
      <c r="J18" s="1"/>
      <c r="K18" s="1"/>
    </row>
    <row r="19" spans="6:11" x14ac:dyDescent="0.3">
      <c r="F19" s="6"/>
      <c r="G19" s="1"/>
    </row>
    <row r="20" spans="6:11" x14ac:dyDescent="0.3">
      <c r="F20" s="6"/>
      <c r="G20" s="1"/>
    </row>
    <row r="21" spans="6:11" x14ac:dyDescent="0.3">
      <c r="F21" s="6"/>
      <c r="G21" s="1"/>
    </row>
    <row r="23" spans="6:11" x14ac:dyDescent="0.3">
      <c r="G23" s="12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opLeftCell="A13" zoomScale="110" zoomScaleNormal="110" workbookViewId="0">
      <selection activeCell="G37" activeCellId="2" sqref="G21 G29 G37"/>
    </sheetView>
  </sheetViews>
  <sheetFormatPr defaultRowHeight="14.4" x14ac:dyDescent="0.3"/>
  <cols>
    <col min="1" max="1" width="25.33203125" customWidth="1"/>
    <col min="2" max="2" width="46.77734375" customWidth="1"/>
    <col min="3" max="3" width="10.33203125" bestFit="1" customWidth="1"/>
    <col min="5" max="5" width="9.44140625" bestFit="1" customWidth="1"/>
    <col min="6" max="6" width="10.77734375" customWidth="1"/>
    <col min="11" max="11" width="10.6640625" customWidth="1"/>
    <col min="12" max="12" width="11.109375" customWidth="1"/>
    <col min="13" max="13" width="14.44140625" customWidth="1"/>
  </cols>
  <sheetData>
    <row r="1" spans="1:10" x14ac:dyDescent="0.3">
      <c r="A1" s="13" t="s">
        <v>68</v>
      </c>
    </row>
    <row r="2" spans="1:10" x14ac:dyDescent="0.3">
      <c r="A2" s="13" t="s">
        <v>79</v>
      </c>
    </row>
    <row r="3" spans="1:10" x14ac:dyDescent="0.3">
      <c r="A3" s="13"/>
    </row>
    <row r="4" spans="1:10" x14ac:dyDescent="0.3">
      <c r="A4" t="s">
        <v>105</v>
      </c>
    </row>
    <row r="5" spans="1:10" x14ac:dyDescent="0.3">
      <c r="A5" s="23" t="s">
        <v>106</v>
      </c>
    </row>
    <row r="6" spans="1:10" x14ac:dyDescent="0.3">
      <c r="A6" s="16" t="s">
        <v>103</v>
      </c>
    </row>
    <row r="7" spans="1:10" x14ac:dyDescent="0.3">
      <c r="A7" s="27" t="s">
        <v>104</v>
      </c>
    </row>
    <row r="8" spans="1:10" x14ac:dyDescent="0.3">
      <c r="A8" s="27" t="s">
        <v>107</v>
      </c>
    </row>
    <row r="10" spans="1:10" x14ac:dyDescent="0.3">
      <c r="A10" s="13"/>
    </row>
    <row r="14" spans="1:10" x14ac:dyDescent="0.3">
      <c r="A14" t="s">
        <v>49</v>
      </c>
      <c r="B14" t="s">
        <v>12</v>
      </c>
      <c r="C14" t="s">
        <v>15</v>
      </c>
      <c r="D14" t="s">
        <v>48</v>
      </c>
      <c r="E14" t="s">
        <v>108</v>
      </c>
      <c r="F14" t="s">
        <v>55</v>
      </c>
      <c r="G14" t="s">
        <v>47</v>
      </c>
    </row>
    <row r="15" spans="1:10" x14ac:dyDescent="0.3">
      <c r="A15" t="s">
        <v>44</v>
      </c>
      <c r="B15" t="s">
        <v>20</v>
      </c>
      <c r="C15">
        <v>1</v>
      </c>
      <c r="D15" t="s">
        <v>21</v>
      </c>
      <c r="E15">
        <v>113.63</v>
      </c>
      <c r="F15" s="6">
        <v>0.25</v>
      </c>
      <c r="G15" s="1">
        <f>E15*F15</f>
        <v>28.407499999999999</v>
      </c>
      <c r="I15" s="20"/>
      <c r="J15" s="1"/>
    </row>
    <row r="16" spans="1:10" x14ac:dyDescent="0.3">
      <c r="A16" t="s">
        <v>44</v>
      </c>
      <c r="B16" t="s">
        <v>22</v>
      </c>
      <c r="C16">
        <v>1</v>
      </c>
      <c r="D16" t="s">
        <v>21</v>
      </c>
      <c r="E16">
        <v>559.36</v>
      </c>
      <c r="F16" s="6">
        <v>0.25</v>
      </c>
      <c r="G16" s="1">
        <f t="shared" ref="G16:G19" si="0">E16*F16</f>
        <v>139.84</v>
      </c>
      <c r="I16" s="20"/>
      <c r="J16" s="1"/>
    </row>
    <row r="17" spans="1:11" x14ac:dyDescent="0.3">
      <c r="A17" t="s">
        <v>44</v>
      </c>
      <c r="B17" t="s">
        <v>24</v>
      </c>
      <c r="C17">
        <v>1</v>
      </c>
      <c r="D17" t="s">
        <v>21</v>
      </c>
      <c r="E17">
        <v>559.36</v>
      </c>
      <c r="F17" s="6">
        <v>0.25</v>
      </c>
      <c r="G17" s="1">
        <f t="shared" si="0"/>
        <v>139.84</v>
      </c>
      <c r="I17" s="20"/>
      <c r="J17" s="1"/>
    </row>
    <row r="18" spans="1:11" x14ac:dyDescent="0.3">
      <c r="A18" t="s">
        <v>44</v>
      </c>
      <c r="B18" t="s">
        <v>26</v>
      </c>
      <c r="C18">
        <v>1</v>
      </c>
      <c r="D18" t="s">
        <v>21</v>
      </c>
      <c r="E18">
        <v>559.36</v>
      </c>
      <c r="F18" s="6">
        <v>0.25</v>
      </c>
      <c r="G18" s="1">
        <f t="shared" si="0"/>
        <v>139.84</v>
      </c>
      <c r="I18" s="20"/>
      <c r="J18" s="1"/>
    </row>
    <row r="19" spans="1:11" x14ac:dyDescent="0.3">
      <c r="A19" t="s">
        <v>44</v>
      </c>
      <c r="B19" t="s">
        <v>28</v>
      </c>
      <c r="C19">
        <v>1</v>
      </c>
      <c r="D19" t="s">
        <v>21</v>
      </c>
      <c r="E19">
        <v>568.16</v>
      </c>
      <c r="F19" s="6">
        <v>0.25</v>
      </c>
      <c r="G19" s="1">
        <f t="shared" si="0"/>
        <v>142.04</v>
      </c>
      <c r="I19" s="20"/>
      <c r="J19" s="1"/>
    </row>
    <row r="20" spans="1:11" x14ac:dyDescent="0.3">
      <c r="E20" s="1"/>
      <c r="F20" s="6"/>
      <c r="G20" s="1"/>
      <c r="I20" s="20"/>
      <c r="J20" s="1"/>
    </row>
    <row r="21" spans="1:11" x14ac:dyDescent="0.3">
      <c r="E21" s="1"/>
      <c r="F21" s="6"/>
      <c r="G21" s="12">
        <f>SUM(G15:G20)</f>
        <v>589.96749999999997</v>
      </c>
      <c r="I21" s="20"/>
      <c r="J21" s="1"/>
    </row>
    <row r="22" spans="1:11" x14ac:dyDescent="0.3">
      <c r="E22" s="1"/>
      <c r="F22" s="6"/>
      <c r="G22" s="1"/>
      <c r="I22" s="20"/>
      <c r="J22" s="1"/>
    </row>
    <row r="23" spans="1:11" x14ac:dyDescent="0.3">
      <c r="A23" t="s">
        <v>102</v>
      </c>
      <c r="B23" t="s">
        <v>98</v>
      </c>
      <c r="C23">
        <v>15</v>
      </c>
      <c r="D23" t="s">
        <v>21</v>
      </c>
      <c r="E23">
        <v>1938.45</v>
      </c>
      <c r="F23" s="6">
        <v>0.25</v>
      </c>
      <c r="G23" s="1">
        <f>E23*F23</f>
        <v>484.61250000000001</v>
      </c>
      <c r="I23" s="20"/>
      <c r="J23" s="1"/>
    </row>
    <row r="24" spans="1:11" x14ac:dyDescent="0.3">
      <c r="A24" t="s">
        <v>102</v>
      </c>
      <c r="B24" t="s">
        <v>30</v>
      </c>
      <c r="C24">
        <v>30</v>
      </c>
      <c r="D24" t="s">
        <v>21</v>
      </c>
      <c r="E24">
        <v>2709.6</v>
      </c>
      <c r="F24" s="6">
        <v>0.25</v>
      </c>
      <c r="G24" s="1">
        <f t="shared" ref="G24:G27" si="1">E24*F24</f>
        <v>677.4</v>
      </c>
      <c r="I24" s="20"/>
      <c r="J24" s="1"/>
    </row>
    <row r="25" spans="1:11" x14ac:dyDescent="0.3">
      <c r="A25" t="s">
        <v>102</v>
      </c>
      <c r="B25" t="s">
        <v>32</v>
      </c>
      <c r="C25">
        <v>30</v>
      </c>
      <c r="D25" t="s">
        <v>21</v>
      </c>
      <c r="E25">
        <v>2709.6</v>
      </c>
      <c r="F25" s="6">
        <v>0.25</v>
      </c>
      <c r="G25" s="1">
        <f t="shared" si="1"/>
        <v>677.4</v>
      </c>
      <c r="I25" s="20"/>
      <c r="J25" s="1"/>
    </row>
    <row r="26" spans="1:11" x14ac:dyDescent="0.3">
      <c r="A26" t="s">
        <v>102</v>
      </c>
      <c r="B26" t="s">
        <v>34</v>
      </c>
      <c r="C26">
        <v>30</v>
      </c>
      <c r="D26" t="s">
        <v>21</v>
      </c>
      <c r="E26">
        <v>2709.6</v>
      </c>
      <c r="F26" s="6">
        <v>0.25</v>
      </c>
      <c r="G26" s="1">
        <f t="shared" si="1"/>
        <v>677.4</v>
      </c>
      <c r="I26" s="10"/>
      <c r="J26" s="1"/>
    </row>
    <row r="27" spans="1:11" x14ac:dyDescent="0.3">
      <c r="A27" t="s">
        <v>102</v>
      </c>
      <c r="B27" t="s">
        <v>36</v>
      </c>
      <c r="C27">
        <v>30</v>
      </c>
      <c r="D27" t="s">
        <v>21</v>
      </c>
      <c r="E27">
        <v>2709.6</v>
      </c>
      <c r="F27" s="6">
        <v>0.25</v>
      </c>
      <c r="G27" s="1">
        <f t="shared" si="1"/>
        <v>677.4</v>
      </c>
      <c r="I27" s="10"/>
      <c r="J27" s="1"/>
      <c r="K27" s="1"/>
    </row>
    <row r="28" spans="1:11" x14ac:dyDescent="0.3">
      <c r="G28" s="1"/>
    </row>
    <row r="29" spans="1:11" x14ac:dyDescent="0.3">
      <c r="G29" s="12">
        <f>SUM(G23:G28)</f>
        <v>3194.2125000000001</v>
      </c>
    </row>
    <row r="30" spans="1:11" x14ac:dyDescent="0.3">
      <c r="G30" s="1"/>
    </row>
    <row r="31" spans="1:11" x14ac:dyDescent="0.3">
      <c r="A31" t="s">
        <v>46</v>
      </c>
      <c r="B31" t="s">
        <v>98</v>
      </c>
      <c r="C31">
        <v>3</v>
      </c>
      <c r="D31" t="s">
        <v>21</v>
      </c>
      <c r="E31">
        <v>385.83</v>
      </c>
      <c r="F31" s="6">
        <v>0.25</v>
      </c>
      <c r="G31" s="1">
        <f t="shared" ref="G31:G35" si="2">E31*F31</f>
        <v>96.457499999999996</v>
      </c>
    </row>
    <row r="32" spans="1:11" x14ac:dyDescent="0.3">
      <c r="A32" t="s">
        <v>46</v>
      </c>
      <c r="B32" t="s">
        <v>30</v>
      </c>
      <c r="C32">
        <v>5</v>
      </c>
      <c r="D32" t="s">
        <v>21</v>
      </c>
      <c r="E32">
        <v>444.85</v>
      </c>
      <c r="F32" s="6">
        <v>0.25</v>
      </c>
      <c r="G32" s="1">
        <f t="shared" si="2"/>
        <v>111.21250000000001</v>
      </c>
    </row>
    <row r="33" spans="1:7" x14ac:dyDescent="0.3">
      <c r="A33" t="s">
        <v>46</v>
      </c>
      <c r="B33" t="s">
        <v>32</v>
      </c>
      <c r="C33">
        <v>10</v>
      </c>
      <c r="D33" t="s">
        <v>21</v>
      </c>
      <c r="E33">
        <v>889.7</v>
      </c>
      <c r="F33" s="6">
        <v>0.25</v>
      </c>
      <c r="G33" s="1">
        <f t="shared" si="2"/>
        <v>222.42500000000001</v>
      </c>
    </row>
    <row r="34" spans="1:7" x14ac:dyDescent="0.3">
      <c r="A34" t="s">
        <v>46</v>
      </c>
      <c r="B34" t="s">
        <v>34</v>
      </c>
      <c r="C34">
        <v>7</v>
      </c>
      <c r="D34" t="s">
        <v>21</v>
      </c>
      <c r="E34">
        <v>622.79</v>
      </c>
      <c r="F34" s="6">
        <v>0.25</v>
      </c>
      <c r="G34" s="1">
        <f t="shared" si="2"/>
        <v>155.69749999999999</v>
      </c>
    </row>
    <row r="35" spans="1:7" x14ac:dyDescent="0.3">
      <c r="A35" t="s">
        <v>46</v>
      </c>
      <c r="B35" t="s">
        <v>36</v>
      </c>
      <c r="C35">
        <v>6</v>
      </c>
      <c r="D35" t="s">
        <v>21</v>
      </c>
      <c r="E35">
        <v>533.82000000000005</v>
      </c>
      <c r="F35" s="6">
        <v>0.25</v>
      </c>
      <c r="G35" s="1">
        <f t="shared" si="2"/>
        <v>133.45500000000001</v>
      </c>
    </row>
    <row r="37" spans="1:7" x14ac:dyDescent="0.3">
      <c r="G37" s="12">
        <f>SUM(G31:G36)</f>
        <v>719.24750000000006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Arkusz1</vt:lpstr>
      <vt:lpstr>Zakup-2021</vt:lpstr>
      <vt:lpstr>Sp. I</vt:lpstr>
      <vt:lpstr>Sp. II</vt:lpstr>
      <vt:lpstr>Sp. III</vt:lpstr>
      <vt:lpstr>Sp. IV</vt:lpstr>
      <vt:lpstr>Sp. V</vt:lpstr>
      <vt:lpstr>Sp. VI</vt:lpstr>
      <vt:lpstr>Sp. VII</vt:lpstr>
      <vt:lpstr>Sp. VIII</vt:lpstr>
      <vt:lpstr>Sp. IX</vt:lpstr>
      <vt:lpstr>Sp. X</vt:lpstr>
      <vt:lpstr>Sp. XI</vt:lpstr>
      <vt:lpstr>Sp. XII</vt:lpstr>
      <vt:lpstr>Arkusz2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mareko</dc:creator>
  <cp:lastModifiedBy>mareko</cp:lastModifiedBy>
  <dcterms:created xsi:type="dcterms:W3CDTF">2020-08-25T12:25:58Z</dcterms:created>
  <dcterms:modified xsi:type="dcterms:W3CDTF">2022-02-23T12:51:18Z</dcterms:modified>
</cp:coreProperties>
</file>